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1" i="1" l="1"/>
  <c r="I99" i="1"/>
  <c r="I98" i="1"/>
  <c r="I97" i="1"/>
  <c r="I96" i="1"/>
  <c r="I95" i="1"/>
  <c r="I90" i="1"/>
  <c r="I89" i="1"/>
  <c r="I88" i="1"/>
  <c r="I82" i="1"/>
  <c r="I81" i="1"/>
  <c r="I80" i="1"/>
  <c r="I79" i="1"/>
  <c r="I78" i="1"/>
  <c r="I77" i="1"/>
  <c r="I76" i="1"/>
  <c r="I74" i="1"/>
  <c r="I73" i="1"/>
  <c r="I72" i="1"/>
  <c r="I69" i="1"/>
  <c r="I68" i="1"/>
  <c r="I67" i="1"/>
  <c r="I66" i="1"/>
  <c r="I65" i="1"/>
  <c r="I64" i="1"/>
  <c r="I63" i="1"/>
  <c r="I62" i="1"/>
  <c r="I59" i="1"/>
  <c r="I58" i="1"/>
  <c r="I57" i="1"/>
  <c r="I56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8" i="1"/>
  <c r="I37" i="1"/>
  <c r="I36" i="1"/>
  <c r="I33" i="1"/>
  <c r="I32" i="1"/>
  <c r="I31" i="1"/>
  <c r="I20" i="1"/>
  <c r="I19" i="1"/>
  <c r="I18" i="1"/>
  <c r="I17" i="1"/>
  <c r="I16" i="1"/>
  <c r="I15" i="1"/>
  <c r="I13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<sst xmlns="http://schemas.openxmlformats.org/spreadsheetml/2006/main" count="777" uniqueCount="449">
  <si>
    <t>Box No.</t>
  </si>
  <si>
    <t>Off-site Barcode</t>
  </si>
  <si>
    <t>Canister size(W/H-cm)</t>
  </si>
  <si>
    <t xml:space="preserve">Original Canister No.  </t>
  </si>
  <si>
    <t>Title</t>
  </si>
  <si>
    <t>Year</t>
  </si>
  <si>
    <t xml:space="preserve">Format </t>
  </si>
  <si>
    <t>Diameter or approx length of film</t>
  </si>
  <si>
    <t>Estimated total possible duration (mins)</t>
  </si>
  <si>
    <t>Physical condition</t>
  </si>
  <si>
    <t>AVDb Physical rating</t>
  </si>
  <si>
    <t>NOTES.   2009.11.23-24 출장결과</t>
  </si>
  <si>
    <t>FIRST ACQUISITION</t>
  </si>
  <si>
    <t>CM00154725</t>
  </si>
  <si>
    <t>27.5/4.5</t>
  </si>
  <si>
    <t>1A</t>
  </si>
  <si>
    <t>With the quakers in Korea</t>
  </si>
  <si>
    <t>16 mm orig b&amp;w dupe negative and mixed magnetic track</t>
  </si>
  <si>
    <t>ca. 740'</t>
  </si>
  <si>
    <t>strong odor; digitized</t>
  </si>
  <si>
    <t>Produced by FRIENDS SERVICE UNIT, KUNSAN KOREA/ 협조 UNKRA/ 상태 양호</t>
  </si>
  <si>
    <t>in same can as 1A</t>
  </si>
  <si>
    <t>1B</t>
  </si>
  <si>
    <t xml:space="preserve">With the quakers in Korea </t>
  </si>
  <si>
    <t>25.5/3</t>
  </si>
  <si>
    <t>Korea Battle Ground for Liberty</t>
  </si>
  <si>
    <t>1960s</t>
  </si>
  <si>
    <t>16 mm color composite print</t>
  </si>
  <si>
    <t>ca. 660'</t>
  </si>
  <si>
    <t>color fading; digitized</t>
  </si>
  <si>
    <t>16mm 칼라, Color Fading 있음/ 미공군 제작/ 김지미, 최무룡 출연/ USIF? USAF Korea Film Corporation</t>
  </si>
  <si>
    <t>31.8/3.3</t>
  </si>
  <si>
    <t>Korean Fantasy</t>
  </si>
  <si>
    <t>16 mm positive; B-wind track optical sound track</t>
  </si>
  <si>
    <t>ca. 561 '</t>
  </si>
  <si>
    <t>IPI level 1, fair to good, deterioration starting</t>
  </si>
  <si>
    <t>SOUNDTRACK</t>
  </si>
  <si>
    <t>19.5/2.9</t>
  </si>
  <si>
    <t>Spring Fragrance</t>
  </si>
  <si>
    <t>16 mm kodachrome reversal original</t>
  </si>
  <si>
    <t>ca. 350'</t>
  </si>
  <si>
    <t>digitized</t>
  </si>
  <si>
    <t>program notes in can; 춘향전/ Ted Conant Supervising, 김영우 그림, 애니메이션/상태 양호</t>
  </si>
  <si>
    <t>MISSING</t>
  </si>
  <si>
    <t>no such can found</t>
  </si>
  <si>
    <t>Ext. street scenes (?)</t>
  </si>
  <si>
    <t>16 mm</t>
  </si>
  <si>
    <t>KC Orig.</t>
  </si>
  <si>
    <t>16mm Kodachrome/ 서울 거리</t>
  </si>
  <si>
    <t>CM00152323</t>
  </si>
  <si>
    <t>Korean Artist</t>
  </si>
  <si>
    <t>16 mm color reversal composite print, A-wind</t>
  </si>
  <si>
    <t>16mm Color Print</t>
  </si>
  <si>
    <t>16 mm; pre-print element; silent reversal print, B-wind</t>
  </si>
  <si>
    <t>10.5"</t>
  </si>
  <si>
    <t>IPI level 1, fair to good, deterioration starting; severe cyan fade</t>
  </si>
  <si>
    <t>31.8/3.0</t>
  </si>
  <si>
    <t>8A</t>
  </si>
  <si>
    <t>Macao ("untitled")</t>
  </si>
  <si>
    <t>7.5"</t>
  </si>
  <si>
    <t>IPI level 1.5, rapid degradation starting at the point of autocatalytic ; splices throughout</t>
  </si>
  <si>
    <t>&lt;Macao&gt; 제작 위한 Working Print/ 한국관련 없음</t>
  </si>
  <si>
    <t>8B</t>
  </si>
  <si>
    <t>400'</t>
  </si>
  <si>
    <t>31.8/3.1</t>
  </si>
  <si>
    <t>16 mm; color internegative, silent</t>
  </si>
  <si>
    <t>597 ft</t>
  </si>
  <si>
    <t>16mm Picture Negative</t>
  </si>
  <si>
    <t>39.0/3.3</t>
  </si>
  <si>
    <t>Scenes from 4.19 (people power in Korea)</t>
  </si>
  <si>
    <t>various clips; 16 mm, B&amp;W, positive and reversal, sound</t>
  </si>
  <si>
    <t>ca. 1440'</t>
  </si>
  <si>
    <t>16mm B&amp;W/ &lt;4.19의 모습&gt;</t>
  </si>
  <si>
    <t>CM00154717</t>
  </si>
  <si>
    <t>11A</t>
  </si>
  <si>
    <t>Korean Research Document  ("Town's end?")</t>
  </si>
  <si>
    <t>16mm B wind negative optical soundtrack</t>
  </si>
  <si>
    <t>초산화 진행/ KOREAN RESEARCH DOCUMENTARY FILM/ 선거 투표 계몽 영화/ 1번릴: Print, 2번릴: Soundtrack</t>
  </si>
  <si>
    <t>11B</t>
  </si>
  <si>
    <t>16mm B&amp;W composite print</t>
  </si>
  <si>
    <t>11.5"</t>
  </si>
  <si>
    <t>IPI level 3, critical: shrinkage and warping imminent</t>
  </si>
  <si>
    <t>Far Cry</t>
  </si>
  <si>
    <t>16 mm positive projection print, sound</t>
  </si>
  <si>
    <t>ca. 739 ft</t>
  </si>
  <si>
    <t>IPI level 1.5, rapid degradation starting at the point of autocatalytic decay</t>
  </si>
  <si>
    <t>16mm B&amp;W/ A BBC Television Film/ 한국관련; Reel #1-4 copy# 67A</t>
  </si>
  <si>
    <t>CM00152560</t>
  </si>
  <si>
    <t>37.1/5</t>
  </si>
  <si>
    <t>13A</t>
  </si>
  <si>
    <t>Suwon - Seg of small Buddhist temple, also seg from "the Dike"(opi-1939(?)</t>
  </si>
  <si>
    <t>Korean war footage 1952-3</t>
  </si>
  <si>
    <t>16mm print  B+W+Taped</t>
  </si>
  <si>
    <t>14"</t>
  </si>
  <si>
    <t xml:space="preserve"> </t>
  </si>
  <si>
    <t>13B</t>
  </si>
  <si>
    <t xml:space="preserve">Suwon - Seg of small Buddhist temple, also seg from "the Dike"(opi-1939(?)  </t>
  </si>
  <si>
    <t>27.3/4.5; This can also contains #14C 14F 14G</t>
  </si>
  <si>
    <t>14A</t>
  </si>
  <si>
    <t>16mm magnetic sound track</t>
  </si>
  <si>
    <t>14B</t>
  </si>
  <si>
    <t>16 mm positive optical soundtrack element</t>
  </si>
  <si>
    <t>4.5"</t>
  </si>
  <si>
    <t>IPI level 2, poor: actively degrading</t>
  </si>
  <si>
    <t>In can #14</t>
  </si>
  <si>
    <t>14C</t>
  </si>
  <si>
    <t>14D</t>
  </si>
  <si>
    <t xml:space="preserve">16 mm negative optical soundtrack </t>
  </si>
  <si>
    <t>8"</t>
  </si>
  <si>
    <t>14E</t>
  </si>
  <si>
    <t>color reversal positive, 'original Kodachrome' elements, silent</t>
  </si>
  <si>
    <t>8.5"</t>
  </si>
  <si>
    <t>14F</t>
  </si>
  <si>
    <t>possible 16 mm cue leader for sync sound</t>
  </si>
  <si>
    <t>14G</t>
  </si>
  <si>
    <t>35 mm magnetic soundtrack, possible cue leader for sync sound</t>
  </si>
  <si>
    <t>2"</t>
  </si>
  <si>
    <t>CM00154709</t>
  </si>
  <si>
    <t>Seoul</t>
  </si>
  <si>
    <t>16 mm, color reversal, silent, pre-print element</t>
  </si>
  <si>
    <t>16mm 수축 심함/ Henry Shroder; R= 1 thru 6</t>
  </si>
  <si>
    <t>UN newsreel #2  (? Korean Artist)</t>
  </si>
  <si>
    <t>16 mm B&amp;W positive, optical sound</t>
  </si>
  <si>
    <t>ca. 800'</t>
  </si>
  <si>
    <t>&lt;UN Newsreel #2&gt; no sound, print: 흑인 행렬 등/ 한국관련 없음</t>
  </si>
  <si>
    <t>Air Force Cadet(Young cadet)</t>
  </si>
  <si>
    <t>16 mm positive, B&amp;W</t>
  </si>
  <si>
    <t>7"</t>
  </si>
  <si>
    <t>IPI level 1.5, rapid degradation starting at the point of autocatalytic decay; splices throughout</t>
  </si>
  <si>
    <t>Perforation 손상, Splicing Tape Melted; 33mm dupe vega, B/W  ??</t>
  </si>
  <si>
    <t>Children In Crisis</t>
  </si>
  <si>
    <t>16 mm B&amp;W optical sound; replacement sections for damaged print</t>
  </si>
  <si>
    <t>404 ft</t>
  </si>
  <si>
    <t>19A</t>
  </si>
  <si>
    <t>General Taylor</t>
  </si>
  <si>
    <t>16mm B&amp;W positive print</t>
  </si>
  <si>
    <t>2 Reels/ 1번릴: no sound, working print</t>
  </si>
  <si>
    <t>In same can with #19A</t>
  </si>
  <si>
    <t>19B</t>
  </si>
  <si>
    <t>16mm B&amp;W negative</t>
  </si>
  <si>
    <t>20A</t>
  </si>
  <si>
    <t>16 mm B&amp;W positive, pre-print elements; 2 small reels</t>
  </si>
  <si>
    <t xml:space="preserve"> ca. 316'</t>
  </si>
  <si>
    <t>서울의 풍경/ B&amp;W Print, no sound/ 상태양호</t>
  </si>
  <si>
    <t>31.8/3.0   In same can with 20A</t>
  </si>
  <si>
    <t>20B</t>
  </si>
  <si>
    <t>19.5/3</t>
  </si>
  <si>
    <t>21A</t>
  </si>
  <si>
    <t>News-selected story(?)</t>
  </si>
  <si>
    <t>1952-1953</t>
  </si>
  <si>
    <t>16 mm B&amp;W reversal print</t>
  </si>
  <si>
    <t>ca. 300'</t>
  </si>
  <si>
    <t>"국내 소식", &lt;한국뉴스&gt;, 미공보원(USIS)제작/ 상태양호</t>
  </si>
  <si>
    <t>21B</t>
  </si>
  <si>
    <t>Korean Fundamental Education Center</t>
  </si>
  <si>
    <t>16 mm B&amp;W, silent, B-wind</t>
  </si>
  <si>
    <t>5"</t>
  </si>
  <si>
    <t>19.5/2.5</t>
  </si>
  <si>
    <t>Opening Seg  Ko-caip(?)-Seoul</t>
  </si>
  <si>
    <t>16mm B&amp;W Print, silent</t>
  </si>
  <si>
    <t>ca. 195'</t>
  </si>
  <si>
    <t>16mm B&amp;W Print/ UNKRA 제작 &lt;고집&gt;/ 상태양호</t>
  </si>
  <si>
    <t>Korea Battleground for Liberty (Korea-1970's)</t>
  </si>
  <si>
    <t>1970s</t>
  </si>
  <si>
    <t>16 mm color positive release print</t>
  </si>
  <si>
    <t>ca. 467'</t>
  </si>
  <si>
    <t>16mm Print, 변색 진행/ Title "KOREA"</t>
  </si>
  <si>
    <t>19.5/2.8</t>
  </si>
  <si>
    <t>Welcome to Motion Pictures</t>
  </si>
  <si>
    <t>16mm B&amp;W composite Print</t>
  </si>
  <si>
    <t>ca. 370'</t>
  </si>
  <si>
    <t>16mm Print, 공보처 영화과 홍보영화/ 상태양호</t>
  </si>
  <si>
    <t>untitled (UNKRA FILM UNIT "Ko Chih - workprint)</t>
  </si>
  <si>
    <t>16 mm B&amp;W positive print, silent</t>
  </si>
  <si>
    <t>ca. 316'</t>
  </si>
  <si>
    <t>16 mm magnetic soundtrack, original audio element (narration)</t>
  </si>
  <si>
    <t xml:space="preserve">444 ft </t>
  </si>
  <si>
    <t>초산화 진행</t>
  </si>
  <si>
    <t>CM00154695</t>
  </si>
  <si>
    <t>31.8/3/1</t>
  </si>
  <si>
    <t>16 mm B&amp;W optical sound, B-wind</t>
  </si>
  <si>
    <t>223 ft</t>
  </si>
  <si>
    <t>16mm B&amp;W Print/ 상태양호</t>
  </si>
  <si>
    <t>Farewell General Coulter(?)</t>
  </si>
  <si>
    <t>ca. 260'</t>
  </si>
  <si>
    <t>16mm B&amp;W Print/ "콜터 장군"/ 상태양호; #1(1편)</t>
  </si>
  <si>
    <t>TV COMM(?)</t>
  </si>
  <si>
    <t>16 mm B&amp;W</t>
  </si>
  <si>
    <t>mild vinegar</t>
  </si>
  <si>
    <t>16mm B&amp;W/ no sound/ "신생활 교육원"/ 상태양호</t>
  </si>
  <si>
    <t>Korean Films-Titles(Korean Research Document Film)</t>
  </si>
  <si>
    <t>16 mm B&amp;W silent, hi contrast</t>
  </si>
  <si>
    <t>참의원 선거 계몽영화</t>
  </si>
  <si>
    <t>Korea-1952-60</t>
  </si>
  <si>
    <t>16 mm color reversal elements, silent</t>
  </si>
  <si>
    <t>ca. 1374'</t>
  </si>
  <si>
    <t xml:space="preserve">not on reel; KC Orig. Some materia used in Korean Artist + Korean Fantasy Buddhists  (?) etc. </t>
  </si>
  <si>
    <t>31/3</t>
  </si>
  <si>
    <t>Korean Perspective</t>
  </si>
  <si>
    <t>ca. 1000'</t>
  </si>
  <si>
    <t>OPI(공보처 영화과) 제작, 16mm Color Print/ 상태양호; Reels 1/1</t>
  </si>
  <si>
    <t>I Am A Truck</t>
  </si>
  <si>
    <t>16 mm composite print B&amp;W</t>
  </si>
  <si>
    <t>ca. 666'</t>
  </si>
  <si>
    <t>Produced by  USIS, Sangnam Korea. Awarded winning documentary on rehabilitation of motor vehicle; 16mm B&amp;W Print/ 상태양호</t>
  </si>
  <si>
    <t>34A</t>
  </si>
  <si>
    <t>super 8 mm negative optical soundtrack, double, unslit</t>
  </si>
  <si>
    <t>307 ft</t>
  </si>
  <si>
    <t>In same can with  #34A</t>
  </si>
  <si>
    <t>34B</t>
  </si>
  <si>
    <t>16 mm magnetic soundtrack</t>
  </si>
  <si>
    <t>508 ft</t>
  </si>
  <si>
    <t>IPI level 3, critical: shrinkage and warping imminent; slight vinegar odor</t>
  </si>
  <si>
    <t>Dr. T. Conant Interview June 1975</t>
  </si>
  <si>
    <t>16 mm B&amp;W positive, sound; kinesciope recording from a monitor on film</t>
  </si>
  <si>
    <t>ca. 790'</t>
  </si>
  <si>
    <t>) Schroder Technology, J. Henry Schroder Banking Corp.</t>
  </si>
  <si>
    <t>CM00154687</t>
  </si>
  <si>
    <t>31.8/3.2</t>
  </si>
  <si>
    <t>36A</t>
  </si>
  <si>
    <t>16 mm magnetic sound track</t>
  </si>
  <si>
    <t>not on reel; Orig. KCO PIX- Neg. Track- Dir. Pos. Track</t>
  </si>
  <si>
    <t>In same can with #36A</t>
  </si>
  <si>
    <t>36B</t>
  </si>
  <si>
    <t>16 mm negative optical sound track</t>
  </si>
  <si>
    <t>ca. 597'</t>
  </si>
  <si>
    <t>36C</t>
  </si>
  <si>
    <t>16 mm color reversal positive 'original Kodachrome' elements, silent</t>
  </si>
  <si>
    <t>ca. 643'</t>
  </si>
  <si>
    <t>CM00152447</t>
  </si>
  <si>
    <t>Korean Student Revolution (OPI Korean newsreel)</t>
  </si>
  <si>
    <t>1952-1960</t>
  </si>
  <si>
    <t>16 mm reversal composite print, B&amp;W, optical sound</t>
  </si>
  <si>
    <t>ca. 1123'</t>
  </si>
  <si>
    <t xml:space="preserve">Korean classical dancer </t>
  </si>
  <si>
    <t>Sept. 17 1952</t>
  </si>
  <si>
    <t>16 mm reversal, silent pre-print material; possible reduction print from 35 mm</t>
  </si>
  <si>
    <t>ca. 248'</t>
  </si>
  <si>
    <t>Korean artist, Korean fantasy (east asia Inst. CU)</t>
  </si>
  <si>
    <t>??</t>
  </si>
  <si>
    <t>Umatic Video</t>
  </si>
  <si>
    <t>Sony KSP-60 static Cassette</t>
  </si>
  <si>
    <t>Children in crisis</t>
  </si>
  <si>
    <t>4"</t>
  </si>
  <si>
    <t>Sample #1</t>
  </si>
  <si>
    <t>Korean newsreel footage</t>
  </si>
  <si>
    <t>1951-2</t>
  </si>
  <si>
    <t>16 mm positive and reversal, edited reel of various footage</t>
  </si>
  <si>
    <t>TRC-personal footage Seoul</t>
  </si>
  <si>
    <t>16 mm positive color print, silent</t>
  </si>
  <si>
    <t>ca. 187'</t>
  </si>
  <si>
    <t>변색 진행</t>
  </si>
  <si>
    <t xml:space="preserve">19.5/3 </t>
  </si>
  <si>
    <t>gen. MacArthur, good shots of refuree, good shots of war footage</t>
  </si>
  <si>
    <t>1945-51</t>
  </si>
  <si>
    <t>16 mm print B&amp;W</t>
  </si>
  <si>
    <t>ca. 240'</t>
  </si>
  <si>
    <t>16mm B&amp;W Print/ "유엔의 대한민국 원조"/ 상태양호</t>
  </si>
  <si>
    <t>ROK goverment - military parade</t>
  </si>
  <si>
    <t>16 mm original color reversal elements, silent</t>
  </si>
  <si>
    <t>16mm Color Print/ 상태양호</t>
  </si>
  <si>
    <t>45A</t>
  </si>
  <si>
    <t>Children In crisis</t>
  </si>
  <si>
    <t>16 mm color positive print, optical sound, 'standby' composite print</t>
  </si>
  <si>
    <t>467 ft</t>
  </si>
  <si>
    <t>45B</t>
  </si>
  <si>
    <t>16 mm B&amp;W positive, sound, reduction print from 35 mm</t>
  </si>
  <si>
    <t>187 ft</t>
  </si>
  <si>
    <t>한국뉴스 (news)</t>
  </si>
  <si>
    <t>1952-3</t>
  </si>
  <si>
    <t>ca. 290'</t>
  </si>
  <si>
    <t>"순회의료반"/ 미공보원(USIS)제작/ 상태양호</t>
  </si>
  <si>
    <t>31.9/3.1</t>
  </si>
  <si>
    <t>Korea news (British military parade for coronation)</t>
  </si>
  <si>
    <t>16 mm color reversal, silent, pre-print elements</t>
  </si>
  <si>
    <t>48 A</t>
  </si>
  <si>
    <t>Children In crisis -- begger kids, shoeshine boys, ??? In seoul</t>
  </si>
  <si>
    <t>35 mm B&amp;W acetate outtakes, negative, silent</t>
  </si>
  <si>
    <t>6"</t>
  </si>
  <si>
    <t>nitrate film digitized and original disposed of</t>
  </si>
  <si>
    <t>Selected Out-takes</t>
  </si>
  <si>
    <t>In same can with #48 A</t>
  </si>
  <si>
    <t>48 B</t>
  </si>
  <si>
    <t>35 mm safety positive, silent</t>
  </si>
  <si>
    <t>31.9/3.2</t>
  </si>
  <si>
    <t>Suwon</t>
  </si>
  <si>
    <t>16 mm B&amp;W outtakes, positive and reversal, silent</t>
  </si>
  <si>
    <t>ca. 82'</t>
  </si>
  <si>
    <t>Working Prints</t>
  </si>
  <si>
    <t>Seoul (R-1)- Choson hotel, Tokyo (R2-3)</t>
  </si>
  <si>
    <t>ca. 351 ft</t>
  </si>
  <si>
    <t>TOKYO-SUJINAM-GU</t>
  </si>
  <si>
    <t>27.9/4.5</t>
  </si>
  <si>
    <t>51 A</t>
  </si>
  <si>
    <t>Children in crisis (Seoul in 1952 -used for Children in Crisis)</t>
  </si>
  <si>
    <t>35 mm outtakes, negative B&amp;W, silent</t>
  </si>
  <si>
    <t>159 ft</t>
  </si>
  <si>
    <t>In same can with #51A</t>
  </si>
  <si>
    <t>51 B</t>
  </si>
  <si>
    <t>35 mm positive B&amp;W sound, outtakes</t>
  </si>
  <si>
    <t>18 ft</t>
  </si>
  <si>
    <t>CM00154679</t>
  </si>
  <si>
    <t>16 mm color reversal, silent, acetate</t>
  </si>
  <si>
    <t>ca. 690'</t>
  </si>
  <si>
    <t>Henry Shroder</t>
  </si>
  <si>
    <t>Panmunjum - shot in Korea 1951-3 of Korean War (meetings + armistics)</t>
  </si>
  <si>
    <t>1952-53</t>
  </si>
  <si>
    <t>16 mm color reversal, silent</t>
  </si>
  <si>
    <t>ca. 1508'</t>
  </si>
  <si>
    <t>CM00152684</t>
  </si>
  <si>
    <t>38.8/3.2</t>
  </si>
  <si>
    <t>FTG Korea (some material used in Korean artist)</t>
  </si>
  <si>
    <t>1952-55</t>
  </si>
  <si>
    <t>ca. 1721'</t>
  </si>
  <si>
    <t>The story of Korea, no. 19</t>
  </si>
  <si>
    <t>1959-60 (?)</t>
  </si>
  <si>
    <t>16 mm B&amp;W composite production print, sound</t>
  </si>
  <si>
    <t>ca. 552'</t>
  </si>
  <si>
    <t>16mm B&amp;W print/ "KOREAN CLASSIC MUSIC"</t>
  </si>
  <si>
    <t>Ko-Chip, excellent North Korean troops</t>
  </si>
  <si>
    <t>16 mm B&amp;W positive, silent pre-print element</t>
  </si>
  <si>
    <t>ca. 1064'</t>
  </si>
  <si>
    <t>IPI level 1.5, rapid degradation starting at the point of autocatalytic decay, splices throughout</t>
  </si>
  <si>
    <t>16mm B&amp;W working print</t>
  </si>
  <si>
    <t>27.4/4.6</t>
  </si>
  <si>
    <t>Korean classical dancer, Seoul</t>
  </si>
  <si>
    <t>35 mm B&amp;W negative, silent</t>
  </si>
  <si>
    <t>ca. 427'</t>
  </si>
  <si>
    <t>35mm Picture Negative</t>
  </si>
  <si>
    <t>27.4/4.4</t>
  </si>
  <si>
    <t xml:space="preserve">Air Force Cadet </t>
  </si>
  <si>
    <t>35 mm B&amp;W positive, silent</t>
  </si>
  <si>
    <t>ca. 739'</t>
  </si>
  <si>
    <t>59A</t>
  </si>
  <si>
    <t>IPI level 3, critical: shrinkage and warping imminent, strong vinegar odor</t>
  </si>
  <si>
    <t>초산화 심각</t>
  </si>
  <si>
    <t>In same can with #59A</t>
  </si>
  <si>
    <t>59B</t>
  </si>
  <si>
    <t>contains two reels; 초산화 심각</t>
  </si>
  <si>
    <t>59C</t>
  </si>
  <si>
    <t>27.5/4.7</t>
  </si>
  <si>
    <t>60A</t>
  </si>
  <si>
    <t>Korean fantasy, music A &amp; B</t>
  </si>
  <si>
    <t>35 mm magnetic soundtrack</t>
  </si>
  <si>
    <t>In same can with #60A</t>
  </si>
  <si>
    <t>60B</t>
  </si>
  <si>
    <t>Korean fantasy (phantasy)</t>
  </si>
  <si>
    <t>16 mm color positive composite print, sound</t>
  </si>
  <si>
    <t>16mm Print</t>
  </si>
  <si>
    <t>Bad boy</t>
  </si>
  <si>
    <t>16 mm B&amp;W silent</t>
  </si>
  <si>
    <t>ca. 445'</t>
  </si>
  <si>
    <t>some odor; digitized</t>
  </si>
  <si>
    <t>rusher of opening sequience from Shin Sang ok - Korean feature film placed 1952 shot 1953-1955; "편집연습영화"</t>
  </si>
  <si>
    <t>35 mm negative, optical soundtrack</t>
  </si>
  <si>
    <t>950 ft</t>
  </si>
  <si>
    <t>not on reel; s-371 For del film lab</t>
  </si>
  <si>
    <t>1958-60</t>
  </si>
  <si>
    <t>Fuji videotape</t>
  </si>
  <si>
    <t>South Korean stock footage tape-1</t>
  </si>
  <si>
    <t>assembled 1988</t>
  </si>
  <si>
    <t>KCA60BRS</t>
  </si>
  <si>
    <t>U-Matic Tape</t>
  </si>
  <si>
    <t>South Korean stock footage tape-2of 3</t>
  </si>
  <si>
    <t>SECOND ACQUISITION</t>
  </si>
  <si>
    <t>CM00154660</t>
  </si>
  <si>
    <t>With the Quakers in Korea</t>
  </si>
  <si>
    <t>16 mm B&amp;W and tinted positive, silent</t>
  </si>
  <si>
    <t>ca. 1275 ft</t>
  </si>
  <si>
    <t>consists of several Castle newsreel films as well as 16 mm reversal 'home movie' footage; 초산화 진행</t>
  </si>
  <si>
    <t>16 mm B&amp;W and color positive/reversal, silent</t>
  </si>
  <si>
    <t>ca. 895</t>
  </si>
  <si>
    <t>consists of B&amp;W 'duped' footage from color reversal material; 초산화 진행</t>
  </si>
  <si>
    <t>16 mm color, composite reversal print, sound</t>
  </si>
  <si>
    <t>509 ft</t>
  </si>
  <si>
    <t>Korean fantasy</t>
  </si>
  <si>
    <t>ca. 509'</t>
  </si>
  <si>
    <t>Conant Korean Fantasy Narr.</t>
  </si>
  <si>
    <t>73 (N.B. 2)</t>
  </si>
  <si>
    <t>The city Korean version made by US</t>
  </si>
  <si>
    <t>16 MM</t>
  </si>
  <si>
    <t>army psych war-Korea; originally called new acquisition #2</t>
  </si>
  <si>
    <t>74  (N.B. 3)</t>
  </si>
  <si>
    <t>Reconstruction of Korea</t>
  </si>
  <si>
    <t>1957?</t>
  </si>
  <si>
    <t>16 mm B&amp;W, sound</t>
  </si>
  <si>
    <t>ca. 316 ft</t>
  </si>
  <si>
    <t>THIRD ACQUISITION</t>
  </si>
  <si>
    <t>Sokulam: Stone cave shrine</t>
  </si>
  <si>
    <t>16mm, color</t>
  </si>
  <si>
    <t>ca. 3" diam</t>
  </si>
  <si>
    <t xml:space="preserve">Silent, color, single concept film used for lecture </t>
  </si>
  <si>
    <t>Red Army Chorus</t>
  </si>
  <si>
    <t>7" diam</t>
  </si>
  <si>
    <t>Film shown by North Koreans in South Korea, Soviet film, identical print posessed by T. Conant in the U.S.</t>
  </si>
  <si>
    <t>?</t>
  </si>
  <si>
    <t xml:space="preserve">fragile film, characters on bldgs may provide clues as the street scenes are unclear about the location </t>
  </si>
  <si>
    <t>78A</t>
  </si>
  <si>
    <t>Old titles, neg</t>
  </si>
  <si>
    <t>16 mm, neg</t>
  </si>
  <si>
    <t>6 film reels, made in Suwon, Korea</t>
  </si>
  <si>
    <t>78B</t>
  </si>
  <si>
    <t>TK2 new titles</t>
  </si>
  <si>
    <t>78C</t>
  </si>
  <si>
    <t>New titles</t>
  </si>
  <si>
    <t>16 mm, print</t>
  </si>
  <si>
    <t>78D</t>
  </si>
  <si>
    <t>78E</t>
  </si>
  <si>
    <t>78F</t>
  </si>
  <si>
    <t>Promotional film for the Office of Pushi Media</t>
  </si>
  <si>
    <t>Barpali Orissa-India</t>
  </si>
  <si>
    <t>1955-1957</t>
  </si>
  <si>
    <t>16mm</t>
  </si>
  <si>
    <t xml:space="preserve">Outtakes from the film, About Quakers in Korea, good color, </t>
  </si>
  <si>
    <t>Korean war-US troops</t>
  </si>
  <si>
    <t>16 mm, b&amp;w</t>
  </si>
  <si>
    <t>11" diam</t>
  </si>
  <si>
    <t>Korean War battle scenes-US troops</t>
  </si>
  <si>
    <t>Encounter in Korea</t>
  </si>
  <si>
    <t>35mm "master print"</t>
  </si>
  <si>
    <t>4" diam</t>
  </si>
  <si>
    <t xml:space="preserve">UNKRA, masterprint, </t>
  </si>
  <si>
    <t>Korean landscape footage</t>
  </si>
  <si>
    <t>March, 1953</t>
  </si>
  <si>
    <t>35mm, master positive</t>
  </si>
  <si>
    <t>UNKRA, Korean landscape footage of mountains north of Seoul, 2 shots used in "Encounter in Korea"</t>
  </si>
  <si>
    <t>Korea in Review</t>
  </si>
  <si>
    <t>16mm print</t>
  </si>
  <si>
    <t>Film contains 1) President Rhee at the UN cemetary 2) Unveiling of Gen. Coulter Statue 3) Art Show 4) Calligraphy</t>
  </si>
  <si>
    <t>Color</t>
  </si>
  <si>
    <t>Japan, Tradition, and Modernity</t>
  </si>
  <si>
    <t>1/4" tape, Pilotone/60Hz, 15IPS</t>
  </si>
  <si>
    <t>Film on Japanese Art, color negative only,</t>
  </si>
  <si>
    <t>Korea-battleground for liberty</t>
  </si>
  <si>
    <t>1958-1960</t>
  </si>
  <si>
    <t>Original, black and white</t>
  </si>
  <si>
    <t>Black and white, workprint, no sound, finished film of "Korean Artist"</t>
  </si>
  <si>
    <t>Korean film documents</t>
  </si>
  <si>
    <t>Color film by Ted Conant</t>
  </si>
  <si>
    <t>Buddhism scenery misc. cuts</t>
  </si>
  <si>
    <t>Seoul street scenes</t>
  </si>
  <si>
    <t>Black and white</t>
  </si>
  <si>
    <t>Personal film (Conant in Korea during 1950-1960)</t>
  </si>
  <si>
    <t>1950s</t>
  </si>
  <si>
    <t>Negative</t>
  </si>
  <si>
    <t>Anyang Textile Plant</t>
  </si>
  <si>
    <t>One Year of Reconstruction</t>
  </si>
  <si>
    <t>LIST OF THEODORE CONANT FILMS</t>
  </si>
  <si>
    <t xml:space="preserve">Digitization: Y -Completed, N-incompleted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</si>
</sst>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theme="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3" xfId="1" applyFont="1" applyBorder="1" applyAlignment="1">
      <alignment horizontal="left" wrapText="1"/>
    </xf>
    <xf numFmtId="0" fontId="6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3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" fillId="0" borderId="3" xfId="0" applyFont="1" applyFill="1" applyBorder="1"/>
    <xf numFmtId="0" fontId="4" fillId="3" borderId="0" xfId="0" applyFont="1" applyFill="1"/>
    <xf numFmtId="0" fontId="4" fillId="3" borderId="4" xfId="0" applyFont="1" applyFill="1" applyBorder="1"/>
    <xf numFmtId="0" fontId="4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3" xfId="1" applyFont="1" applyFill="1" applyBorder="1" applyAlignment="1">
      <alignment horizontal="right" vertical="center" wrapText="1"/>
    </xf>
    <xf numFmtId="0" fontId="4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3" xfId="0" applyFont="1" applyFill="1" applyBorder="1" applyAlignment="1">
      <alignment wrapText="1"/>
    </xf>
    <xf numFmtId="0" fontId="4" fillId="4" borderId="7" xfId="0" applyFont="1" applyFill="1" applyBorder="1"/>
    <xf numFmtId="0" fontId="4" fillId="4" borderId="5" xfId="0" applyFont="1" applyFill="1" applyBorder="1" applyAlignment="1">
      <alignment wrapText="1"/>
    </xf>
    <xf numFmtId="0" fontId="4" fillId="4" borderId="4" xfId="0" applyFont="1" applyFill="1" applyBorder="1"/>
    <xf numFmtId="0" fontId="2" fillId="4" borderId="3" xfId="0" applyFont="1" applyFill="1" applyBorder="1"/>
    <xf numFmtId="0" fontId="4" fillId="4" borderId="3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vertical="center" wrapText="1"/>
    </xf>
    <xf numFmtId="17" fontId="4" fillId="4" borderId="3" xfId="1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right" wrapText="1"/>
    </xf>
    <xf numFmtId="1" fontId="4" fillId="4" borderId="3" xfId="0" applyNumberFormat="1" applyFont="1" applyFill="1" applyBorder="1" applyAlignment="1">
      <alignment horizontal="left" wrapText="1"/>
    </xf>
    <xf numFmtId="3" fontId="4" fillId="4" borderId="3" xfId="1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wrapText="1"/>
    </xf>
    <xf numFmtId="0" fontId="2" fillId="4" borderId="3" xfId="1" applyFont="1" applyFill="1" applyBorder="1" applyAlignment="1">
      <alignment vertical="center" wrapText="1"/>
    </xf>
    <xf numFmtId="0" fontId="3" fillId="4" borderId="3" xfId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/>
    </xf>
    <xf numFmtId="0" fontId="4" fillId="4" borderId="3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4" borderId="3" xfId="1" applyFont="1" applyFill="1" applyBorder="1" applyAlignment="1">
      <alignment horizontal="left" wrapText="1"/>
    </xf>
    <xf numFmtId="0" fontId="3" fillId="4" borderId="10" xfId="1" applyFont="1" applyFill="1" applyBorder="1" applyAlignment="1">
      <alignment wrapText="1"/>
    </xf>
    <xf numFmtId="0" fontId="3" fillId="4" borderId="3" xfId="1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1" fontId="4" fillId="4" borderId="3" xfId="1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0" fontId="7" fillId="3" borderId="3" xfId="0" applyFont="1" applyFill="1" applyBorder="1" applyAlignment="1">
      <alignment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 wrapText="1"/>
    </xf>
    <xf numFmtId="1" fontId="4" fillId="3" borderId="3" xfId="1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3" xfId="1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1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2" fillId="0" borderId="3" xfId="1" applyFont="1" applyBorder="1" applyAlignment="1">
      <alignment vertical="center" wrapText="1"/>
    </xf>
    <xf numFmtId="0" fontId="3" fillId="0" borderId="3" xfId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1" fontId="4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4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wrapText="1"/>
    </xf>
    <xf numFmtId="0" fontId="3" fillId="4" borderId="3" xfId="0" applyFont="1" applyFill="1" applyBorder="1" applyAlignment="1">
      <alignment horizontal="left" wrapText="1"/>
    </xf>
    <xf numFmtId="1" fontId="2" fillId="4" borderId="3" xfId="0" applyNumberFormat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0" fontId="5" fillId="4" borderId="10" xfId="1" applyFont="1" applyFill="1" applyBorder="1" applyAlignment="1">
      <alignment wrapText="1"/>
    </xf>
    <xf numFmtId="0" fontId="5" fillId="4" borderId="4" xfId="1" applyFont="1" applyFill="1" applyBorder="1" applyAlignment="1">
      <alignment wrapText="1"/>
    </xf>
    <xf numFmtId="0" fontId="3" fillId="4" borderId="10" xfId="1" applyFont="1" applyFill="1" applyBorder="1" applyAlignment="1">
      <alignment vertical="center" wrapText="1"/>
    </xf>
    <xf numFmtId="0" fontId="3" fillId="4" borderId="4" xfId="1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topLeftCell="A2" workbookViewId="0">
      <selection activeCell="G101" sqref="G101"/>
    </sheetView>
  </sheetViews>
  <sheetFormatPr defaultRowHeight="15" x14ac:dyDescent="0.25"/>
  <cols>
    <col min="1" max="1" width="8.85546875" customWidth="1"/>
    <col min="2" max="2" width="11.85546875" customWidth="1"/>
    <col min="3" max="3" width="13.7109375" customWidth="1"/>
    <col min="4" max="4" width="8.5703125" customWidth="1"/>
    <col min="5" max="5" width="13.7109375" customWidth="1"/>
    <col min="6" max="6" width="8.42578125" customWidth="1"/>
    <col min="7" max="7" width="13.7109375" customWidth="1"/>
    <col min="8" max="8" width="10.140625" customWidth="1"/>
    <col min="9" max="9" width="8.5703125" customWidth="1"/>
    <col min="10" max="11" width="13.7109375" customWidth="1"/>
    <col min="12" max="12" width="20" customWidth="1"/>
    <col min="13" max="13" width="10.5703125" customWidth="1"/>
  </cols>
  <sheetData>
    <row r="1" spans="1:13" x14ac:dyDescent="0.25">
      <c r="A1" s="22" t="s">
        <v>447</v>
      </c>
      <c r="B1" s="22"/>
      <c r="C1" s="22"/>
      <c r="D1" s="2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448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4.5" thickBot="1" x14ac:dyDescent="0.3">
      <c r="A4" s="21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6" t="s">
        <v>8</v>
      </c>
      <c r="J4" s="55" t="s">
        <v>9</v>
      </c>
      <c r="K4" s="55" t="s">
        <v>10</v>
      </c>
      <c r="L4" s="55" t="s">
        <v>11</v>
      </c>
      <c r="M4" s="55"/>
    </row>
    <row r="5" spans="1:13" ht="15.75" x14ac:dyDescent="0.25">
      <c r="A5" s="3" t="s">
        <v>12</v>
      </c>
      <c r="B5" s="57"/>
      <c r="C5" s="57"/>
      <c r="D5" s="58"/>
      <c r="E5" s="59"/>
      <c r="F5" s="59"/>
      <c r="G5" s="59"/>
      <c r="H5" s="59"/>
      <c r="I5" s="60"/>
      <c r="J5" s="59"/>
      <c r="K5" s="59"/>
      <c r="L5" s="59"/>
      <c r="M5" s="11"/>
    </row>
    <row r="6" spans="1:13" ht="63.75" x14ac:dyDescent="0.25">
      <c r="A6" s="23">
        <v>1</v>
      </c>
      <c r="B6" s="24" t="s">
        <v>13</v>
      </c>
      <c r="C6" s="25" t="s">
        <v>14</v>
      </c>
      <c r="D6" s="61" t="s">
        <v>15</v>
      </c>
      <c r="E6" s="26" t="s">
        <v>16</v>
      </c>
      <c r="F6" s="27">
        <v>1957</v>
      </c>
      <c r="G6" s="27" t="s">
        <v>17</v>
      </c>
      <c r="H6" s="27" t="s">
        <v>18</v>
      </c>
      <c r="I6" s="62">
        <f>740/37</f>
        <v>20</v>
      </c>
      <c r="J6" s="27" t="s">
        <v>19</v>
      </c>
      <c r="K6" s="25"/>
      <c r="L6" s="26" t="s">
        <v>20</v>
      </c>
      <c r="M6" s="63" t="s">
        <v>94</v>
      </c>
    </row>
    <row r="7" spans="1:13" ht="63.75" x14ac:dyDescent="0.25">
      <c r="A7" s="23">
        <v>1</v>
      </c>
      <c r="B7" s="24" t="s">
        <v>13</v>
      </c>
      <c r="C7" s="25" t="s">
        <v>21</v>
      </c>
      <c r="D7" s="61" t="s">
        <v>22</v>
      </c>
      <c r="E7" s="26" t="s">
        <v>23</v>
      </c>
      <c r="F7" s="27">
        <v>1957</v>
      </c>
      <c r="G7" s="27" t="s">
        <v>17</v>
      </c>
      <c r="H7" s="27" t="s">
        <v>18</v>
      </c>
      <c r="I7" s="62">
        <f>740/37</f>
        <v>20</v>
      </c>
      <c r="J7" s="27" t="s">
        <v>19</v>
      </c>
      <c r="K7" s="25"/>
      <c r="L7" s="26" t="s">
        <v>20</v>
      </c>
      <c r="M7" s="63"/>
    </row>
    <row r="8" spans="1:13" ht="63.75" x14ac:dyDescent="0.25">
      <c r="A8" s="24">
        <v>1</v>
      </c>
      <c r="B8" s="24" t="s">
        <v>13</v>
      </c>
      <c r="C8" s="25" t="s">
        <v>24</v>
      </c>
      <c r="D8" s="61">
        <v>2</v>
      </c>
      <c r="E8" s="26" t="s">
        <v>25</v>
      </c>
      <c r="F8" s="27" t="s">
        <v>26</v>
      </c>
      <c r="G8" s="28" t="s">
        <v>27</v>
      </c>
      <c r="H8" s="28" t="s">
        <v>28</v>
      </c>
      <c r="I8" s="29">
        <f>660/37</f>
        <v>17.837837837837839</v>
      </c>
      <c r="J8" s="27" t="s">
        <v>29</v>
      </c>
      <c r="K8" s="25"/>
      <c r="L8" s="26" t="s">
        <v>30</v>
      </c>
      <c r="M8" s="63"/>
    </row>
    <row r="9" spans="1:13" ht="51" x14ac:dyDescent="0.25">
      <c r="A9" s="30">
        <v>1</v>
      </c>
      <c r="B9" s="24" t="s">
        <v>13</v>
      </c>
      <c r="C9" s="25" t="s">
        <v>31</v>
      </c>
      <c r="D9" s="61">
        <v>3</v>
      </c>
      <c r="E9" s="26" t="s">
        <v>32</v>
      </c>
      <c r="F9" s="27"/>
      <c r="G9" s="27" t="s">
        <v>33</v>
      </c>
      <c r="H9" s="28" t="s">
        <v>34</v>
      </c>
      <c r="I9" s="29">
        <f>561/37</f>
        <v>15.162162162162161</v>
      </c>
      <c r="J9" s="27" t="s">
        <v>35</v>
      </c>
      <c r="K9" s="25">
        <v>2</v>
      </c>
      <c r="L9" s="26" t="s">
        <v>36</v>
      </c>
      <c r="M9" s="63"/>
    </row>
    <row r="10" spans="1:13" ht="63.75" x14ac:dyDescent="0.25">
      <c r="A10" s="24">
        <v>1</v>
      </c>
      <c r="B10" s="24" t="s">
        <v>13</v>
      </c>
      <c r="C10" s="25" t="s">
        <v>37</v>
      </c>
      <c r="D10" s="61">
        <v>4</v>
      </c>
      <c r="E10" s="26" t="s">
        <v>38</v>
      </c>
      <c r="F10" s="27">
        <v>1956</v>
      </c>
      <c r="G10" s="27" t="s">
        <v>39</v>
      </c>
      <c r="H10" s="28" t="s">
        <v>40</v>
      </c>
      <c r="I10" s="29">
        <f>350/37</f>
        <v>9.4594594594594597</v>
      </c>
      <c r="J10" s="27" t="s">
        <v>41</v>
      </c>
      <c r="K10" s="25"/>
      <c r="L10" s="26" t="s">
        <v>42</v>
      </c>
      <c r="M10" s="63"/>
    </row>
    <row r="11" spans="1:13" ht="25.5" x14ac:dyDescent="0.25">
      <c r="A11" s="4"/>
      <c r="B11" s="64" t="s">
        <v>43</v>
      </c>
      <c r="C11" s="65" t="s">
        <v>44</v>
      </c>
      <c r="D11" s="66">
        <v>5</v>
      </c>
      <c r="E11" s="67" t="s">
        <v>45</v>
      </c>
      <c r="F11" s="68">
        <v>1970</v>
      </c>
      <c r="G11" s="68" t="s">
        <v>46</v>
      </c>
      <c r="H11" s="16"/>
      <c r="I11" s="17"/>
      <c r="J11" s="68" t="s">
        <v>47</v>
      </c>
      <c r="K11" s="65"/>
      <c r="L11" s="67" t="s">
        <v>48</v>
      </c>
      <c r="M11" s="63"/>
    </row>
    <row r="12" spans="1:13" ht="51" x14ac:dyDescent="0.25">
      <c r="A12" s="24">
        <v>8</v>
      </c>
      <c r="B12" s="24" t="s">
        <v>49</v>
      </c>
      <c r="C12" s="25"/>
      <c r="D12" s="61">
        <v>6</v>
      </c>
      <c r="E12" s="26" t="s">
        <v>50</v>
      </c>
      <c r="F12" s="27"/>
      <c r="G12" s="27" t="s">
        <v>51</v>
      </c>
      <c r="H12" s="28">
        <v>8.5</v>
      </c>
      <c r="I12" s="29">
        <v>15</v>
      </c>
      <c r="J12" s="27" t="s">
        <v>35</v>
      </c>
      <c r="K12" s="25">
        <v>2</v>
      </c>
      <c r="L12" s="26" t="s">
        <v>52</v>
      </c>
      <c r="M12" s="11"/>
    </row>
    <row r="13" spans="1:13" ht="63.75" x14ac:dyDescent="0.25">
      <c r="A13" s="24">
        <v>1</v>
      </c>
      <c r="B13" s="24" t="s">
        <v>13</v>
      </c>
      <c r="C13" s="25" t="s">
        <v>31</v>
      </c>
      <c r="D13" s="61">
        <v>7</v>
      </c>
      <c r="E13" s="26" t="s">
        <v>32</v>
      </c>
      <c r="F13" s="27"/>
      <c r="G13" s="27" t="s">
        <v>53</v>
      </c>
      <c r="H13" s="28" t="s">
        <v>54</v>
      </c>
      <c r="I13" s="29">
        <f>790/37</f>
        <v>21.351351351351351</v>
      </c>
      <c r="J13" s="27" t="s">
        <v>55</v>
      </c>
      <c r="K13" s="25">
        <v>2</v>
      </c>
      <c r="L13" s="26"/>
      <c r="M13" s="63"/>
    </row>
    <row r="14" spans="1:13" ht="102" x14ac:dyDescent="0.25">
      <c r="A14" s="24">
        <v>1</v>
      </c>
      <c r="B14" s="24" t="s">
        <v>13</v>
      </c>
      <c r="C14" s="25" t="s">
        <v>56</v>
      </c>
      <c r="D14" s="61" t="s">
        <v>57</v>
      </c>
      <c r="E14" s="26" t="s">
        <v>58</v>
      </c>
      <c r="F14" s="27"/>
      <c r="G14" s="27" t="s">
        <v>53</v>
      </c>
      <c r="H14" s="28" t="s">
        <v>59</v>
      </c>
      <c r="I14" s="29">
        <v>10</v>
      </c>
      <c r="J14" s="27" t="s">
        <v>60</v>
      </c>
      <c r="K14" s="25">
        <v>3</v>
      </c>
      <c r="L14" s="26" t="s">
        <v>61</v>
      </c>
      <c r="M14" s="63"/>
    </row>
    <row r="15" spans="1:13" ht="102" x14ac:dyDescent="0.25">
      <c r="A15" s="24">
        <v>1</v>
      </c>
      <c r="B15" s="24" t="s">
        <v>13</v>
      </c>
      <c r="C15" s="25" t="s">
        <v>56</v>
      </c>
      <c r="D15" s="61" t="s">
        <v>62</v>
      </c>
      <c r="E15" s="26" t="s">
        <v>58</v>
      </c>
      <c r="F15" s="27"/>
      <c r="G15" s="27" t="s">
        <v>53</v>
      </c>
      <c r="H15" s="28" t="s">
        <v>63</v>
      </c>
      <c r="I15" s="29">
        <f>400/37</f>
        <v>10.810810810810811</v>
      </c>
      <c r="J15" s="27" t="s">
        <v>60</v>
      </c>
      <c r="K15" s="25">
        <v>3</v>
      </c>
      <c r="L15" s="26" t="s">
        <v>61</v>
      </c>
      <c r="M15" s="63"/>
    </row>
    <row r="16" spans="1:13" ht="51" x14ac:dyDescent="0.25">
      <c r="A16" s="30">
        <v>1</v>
      </c>
      <c r="B16" s="24" t="s">
        <v>13</v>
      </c>
      <c r="C16" s="25" t="s">
        <v>64</v>
      </c>
      <c r="D16" s="61">
        <v>9</v>
      </c>
      <c r="E16" s="26" t="s">
        <v>50</v>
      </c>
      <c r="F16" s="27">
        <v>1968</v>
      </c>
      <c r="G16" s="27" t="s">
        <v>65</v>
      </c>
      <c r="H16" s="28" t="s">
        <v>66</v>
      </c>
      <c r="I16" s="29">
        <f>597/37</f>
        <v>16.135135135135137</v>
      </c>
      <c r="J16" s="27" t="s">
        <v>35</v>
      </c>
      <c r="K16" s="25">
        <v>2</v>
      </c>
      <c r="L16" s="26" t="s">
        <v>67</v>
      </c>
      <c r="M16" s="63"/>
    </row>
    <row r="17" spans="1:13" ht="51" x14ac:dyDescent="0.25">
      <c r="A17" s="24">
        <v>8</v>
      </c>
      <c r="B17" s="24" t="s">
        <v>49</v>
      </c>
      <c r="C17" s="25" t="s">
        <v>68</v>
      </c>
      <c r="D17" s="61">
        <v>10</v>
      </c>
      <c r="E17" s="26" t="s">
        <v>69</v>
      </c>
      <c r="F17" s="27">
        <v>1960</v>
      </c>
      <c r="G17" s="27" t="s">
        <v>70</v>
      </c>
      <c r="H17" s="28" t="s">
        <v>71</v>
      </c>
      <c r="I17" s="29">
        <f>1440/37</f>
        <v>38.918918918918919</v>
      </c>
      <c r="J17" s="27" t="s">
        <v>35</v>
      </c>
      <c r="K17" s="25">
        <v>2</v>
      </c>
      <c r="L17" s="26" t="s">
        <v>72</v>
      </c>
      <c r="M17" s="11"/>
    </row>
    <row r="18" spans="1:13" ht="76.5" x14ac:dyDescent="0.25">
      <c r="A18" s="24">
        <v>2</v>
      </c>
      <c r="B18" s="24" t="s">
        <v>73</v>
      </c>
      <c r="C18" s="25" t="s">
        <v>56</v>
      </c>
      <c r="D18" s="61" t="s">
        <v>74</v>
      </c>
      <c r="E18" s="26" t="s">
        <v>75</v>
      </c>
      <c r="F18" s="27">
        <v>1960</v>
      </c>
      <c r="G18" s="27" t="s">
        <v>76</v>
      </c>
      <c r="H18" s="28">
        <v>11.5</v>
      </c>
      <c r="I18" s="29">
        <f>1374/37</f>
        <v>37.135135135135137</v>
      </c>
      <c r="J18" s="27" t="s">
        <v>35</v>
      </c>
      <c r="K18" s="25">
        <v>2</v>
      </c>
      <c r="L18" s="26" t="s">
        <v>77</v>
      </c>
      <c r="M18" s="63"/>
    </row>
    <row r="19" spans="1:13" ht="76.5" x14ac:dyDescent="0.25">
      <c r="A19" s="30">
        <v>2</v>
      </c>
      <c r="B19" s="24" t="s">
        <v>73</v>
      </c>
      <c r="C19" s="25" t="s">
        <v>56</v>
      </c>
      <c r="D19" s="61" t="s">
        <v>78</v>
      </c>
      <c r="E19" s="26" t="s">
        <v>75</v>
      </c>
      <c r="F19" s="27">
        <v>1960</v>
      </c>
      <c r="G19" s="27" t="s">
        <v>79</v>
      </c>
      <c r="H19" s="28" t="s">
        <v>80</v>
      </c>
      <c r="I19" s="29">
        <f>1440/37</f>
        <v>38.918918918918919</v>
      </c>
      <c r="J19" s="27" t="s">
        <v>81</v>
      </c>
      <c r="K19" s="25">
        <v>4</v>
      </c>
      <c r="L19" s="26" t="s">
        <v>77</v>
      </c>
      <c r="M19" s="63"/>
    </row>
    <row r="20" spans="1:13" ht="89.25" x14ac:dyDescent="0.25">
      <c r="A20" s="24">
        <v>2</v>
      </c>
      <c r="B20" s="24" t="s">
        <v>73</v>
      </c>
      <c r="C20" s="25"/>
      <c r="D20" s="61">
        <v>12</v>
      </c>
      <c r="E20" s="26" t="s">
        <v>82</v>
      </c>
      <c r="F20" s="28">
        <v>1960</v>
      </c>
      <c r="G20" s="28" t="s">
        <v>83</v>
      </c>
      <c r="H20" s="28" t="s">
        <v>84</v>
      </c>
      <c r="I20" s="29">
        <f>739/37</f>
        <v>19.972972972972972</v>
      </c>
      <c r="J20" s="27" t="s">
        <v>85</v>
      </c>
      <c r="K20" s="25">
        <v>3</v>
      </c>
      <c r="L20" s="26" t="s">
        <v>86</v>
      </c>
      <c r="M20" s="63"/>
    </row>
    <row r="21" spans="1:13" ht="76.5" x14ac:dyDescent="0.25">
      <c r="A21" s="30">
        <v>10</v>
      </c>
      <c r="B21" s="24" t="s">
        <v>87</v>
      </c>
      <c r="C21" s="25" t="s">
        <v>88</v>
      </c>
      <c r="D21" s="61" t="s">
        <v>89</v>
      </c>
      <c r="E21" s="26" t="s">
        <v>90</v>
      </c>
      <c r="F21" s="27" t="s">
        <v>91</v>
      </c>
      <c r="G21" s="27" t="s">
        <v>92</v>
      </c>
      <c r="H21" s="28" t="s">
        <v>93</v>
      </c>
      <c r="I21" s="29">
        <v>40</v>
      </c>
      <c r="J21" s="27"/>
      <c r="K21" s="25"/>
      <c r="L21" s="26"/>
      <c r="M21" s="11"/>
    </row>
    <row r="22" spans="1:13" ht="76.5" x14ac:dyDescent="0.25">
      <c r="A22" s="24">
        <v>10</v>
      </c>
      <c r="B22" s="24" t="s">
        <v>87</v>
      </c>
      <c r="C22" s="25" t="s">
        <v>94</v>
      </c>
      <c r="D22" s="61" t="s">
        <v>95</v>
      </c>
      <c r="E22" s="26" t="s">
        <v>96</v>
      </c>
      <c r="F22" s="27" t="s">
        <v>91</v>
      </c>
      <c r="G22" s="27" t="s">
        <v>92</v>
      </c>
      <c r="H22" s="28" t="s">
        <v>93</v>
      </c>
      <c r="I22" s="29">
        <v>40</v>
      </c>
      <c r="J22" s="27"/>
      <c r="K22" s="25"/>
      <c r="L22" s="26"/>
      <c r="M22" s="11"/>
    </row>
    <row r="23" spans="1:13" ht="63.75" x14ac:dyDescent="0.25">
      <c r="A23" s="32">
        <v>2</v>
      </c>
      <c r="B23" s="24" t="s">
        <v>73</v>
      </c>
      <c r="C23" s="25" t="s">
        <v>97</v>
      </c>
      <c r="D23" s="61" t="s">
        <v>98</v>
      </c>
      <c r="E23" s="26" t="s">
        <v>50</v>
      </c>
      <c r="F23" s="27"/>
      <c r="G23" s="27" t="s">
        <v>99</v>
      </c>
      <c r="H23" s="28" t="s">
        <v>94</v>
      </c>
      <c r="I23" s="29"/>
      <c r="J23" s="27" t="s">
        <v>81</v>
      </c>
      <c r="K23" s="25">
        <v>4</v>
      </c>
      <c r="L23" s="26"/>
      <c r="M23" s="63"/>
    </row>
    <row r="24" spans="1:13" ht="51" x14ac:dyDescent="0.25">
      <c r="A24" s="30">
        <v>2</v>
      </c>
      <c r="B24" s="24" t="s">
        <v>73</v>
      </c>
      <c r="C24" s="25" t="s">
        <v>64</v>
      </c>
      <c r="D24" s="61" t="s">
        <v>100</v>
      </c>
      <c r="E24" s="26" t="s">
        <v>50</v>
      </c>
      <c r="F24" s="27"/>
      <c r="G24" s="27" t="s">
        <v>101</v>
      </c>
      <c r="H24" s="28" t="s">
        <v>102</v>
      </c>
      <c r="I24" s="29"/>
      <c r="J24" s="27" t="s">
        <v>103</v>
      </c>
      <c r="K24" s="25">
        <v>3.5</v>
      </c>
      <c r="L24" s="26"/>
      <c r="M24" s="63"/>
    </row>
    <row r="25" spans="1:13" ht="63.75" x14ac:dyDescent="0.25">
      <c r="A25" s="24">
        <v>2</v>
      </c>
      <c r="B25" s="24" t="s">
        <v>73</v>
      </c>
      <c r="C25" s="32" t="s">
        <v>104</v>
      </c>
      <c r="D25" s="61" t="s">
        <v>105</v>
      </c>
      <c r="E25" s="26" t="s">
        <v>50</v>
      </c>
      <c r="F25" s="27"/>
      <c r="G25" s="27" t="s">
        <v>99</v>
      </c>
      <c r="H25" s="28" t="s">
        <v>59</v>
      </c>
      <c r="I25" s="29">
        <v>10</v>
      </c>
      <c r="J25" s="27" t="s">
        <v>81</v>
      </c>
      <c r="K25" s="25">
        <v>4</v>
      </c>
      <c r="L25" s="26"/>
      <c r="M25" s="63"/>
    </row>
    <row r="26" spans="1:13" ht="51" x14ac:dyDescent="0.25">
      <c r="A26" s="30">
        <v>2</v>
      </c>
      <c r="B26" s="24" t="s">
        <v>73</v>
      </c>
      <c r="C26" s="25" t="s">
        <v>64</v>
      </c>
      <c r="D26" s="61" t="s">
        <v>106</v>
      </c>
      <c r="E26" s="26" t="s">
        <v>50</v>
      </c>
      <c r="F26" s="27"/>
      <c r="G26" s="27" t="s">
        <v>107</v>
      </c>
      <c r="H26" s="28" t="s">
        <v>108</v>
      </c>
      <c r="I26" s="29"/>
      <c r="J26" s="27" t="s">
        <v>35</v>
      </c>
      <c r="K26" s="25">
        <v>2</v>
      </c>
      <c r="L26" s="26"/>
      <c r="M26" s="63"/>
    </row>
    <row r="27" spans="1:13" ht="89.25" x14ac:dyDescent="0.25">
      <c r="A27" s="33">
        <v>2</v>
      </c>
      <c r="B27" s="24" t="s">
        <v>73</v>
      </c>
      <c r="C27" s="25" t="s">
        <v>64</v>
      </c>
      <c r="D27" s="61" t="s">
        <v>109</v>
      </c>
      <c r="E27" s="26" t="s">
        <v>50</v>
      </c>
      <c r="F27" s="27"/>
      <c r="G27" s="27" t="s">
        <v>110</v>
      </c>
      <c r="H27" s="28" t="s">
        <v>111</v>
      </c>
      <c r="I27" s="29"/>
      <c r="J27" s="27" t="s">
        <v>85</v>
      </c>
      <c r="K27" s="25">
        <v>3</v>
      </c>
      <c r="L27" s="26"/>
      <c r="M27" s="63"/>
    </row>
    <row r="28" spans="1:13" ht="63.75" x14ac:dyDescent="0.25">
      <c r="A28" s="24">
        <v>2</v>
      </c>
      <c r="B28" s="24" t="s">
        <v>73</v>
      </c>
      <c r="C28" s="32" t="s">
        <v>104</v>
      </c>
      <c r="D28" s="61" t="s">
        <v>112</v>
      </c>
      <c r="E28" s="26" t="s">
        <v>50</v>
      </c>
      <c r="F28" s="27"/>
      <c r="G28" s="27" t="s">
        <v>113</v>
      </c>
      <c r="H28" s="28" t="s">
        <v>102</v>
      </c>
      <c r="I28" s="29"/>
      <c r="J28" s="27" t="s">
        <v>81</v>
      </c>
      <c r="K28" s="25">
        <v>4</v>
      </c>
      <c r="L28" s="26"/>
      <c r="M28" s="63"/>
    </row>
    <row r="29" spans="1:13" ht="63.75" x14ac:dyDescent="0.25">
      <c r="A29" s="30">
        <v>2</v>
      </c>
      <c r="B29" s="24" t="s">
        <v>73</v>
      </c>
      <c r="C29" s="32" t="s">
        <v>104</v>
      </c>
      <c r="D29" s="61" t="s">
        <v>114</v>
      </c>
      <c r="E29" s="26" t="s">
        <v>50</v>
      </c>
      <c r="F29" s="27"/>
      <c r="G29" s="27" t="s">
        <v>115</v>
      </c>
      <c r="H29" s="28" t="s">
        <v>116</v>
      </c>
      <c r="I29" s="29"/>
      <c r="J29" s="27" t="s">
        <v>81</v>
      </c>
      <c r="K29" s="25">
        <v>4</v>
      </c>
      <c r="L29" s="26"/>
      <c r="M29" s="63"/>
    </row>
    <row r="30" spans="1:13" ht="89.25" x14ac:dyDescent="0.25">
      <c r="A30" s="24">
        <v>3</v>
      </c>
      <c r="B30" s="24" t="s">
        <v>117</v>
      </c>
      <c r="C30" s="25" t="s">
        <v>56</v>
      </c>
      <c r="D30" s="61">
        <v>15</v>
      </c>
      <c r="E30" s="26" t="s">
        <v>118</v>
      </c>
      <c r="F30" s="27"/>
      <c r="G30" s="27" t="s">
        <v>119</v>
      </c>
      <c r="H30" s="28" t="s">
        <v>108</v>
      </c>
      <c r="I30" s="29"/>
      <c r="J30" s="27" t="s">
        <v>85</v>
      </c>
      <c r="K30" s="25">
        <v>3</v>
      </c>
      <c r="L30" s="26" t="s">
        <v>120</v>
      </c>
      <c r="M30" s="63"/>
    </row>
    <row r="31" spans="1:13" ht="89.25" x14ac:dyDescent="0.25">
      <c r="A31" s="30">
        <v>3</v>
      </c>
      <c r="B31" s="24" t="s">
        <v>117</v>
      </c>
      <c r="C31" s="25" t="s">
        <v>56</v>
      </c>
      <c r="D31" s="61">
        <v>16</v>
      </c>
      <c r="E31" s="26" t="s">
        <v>121</v>
      </c>
      <c r="F31" s="27">
        <v>1953</v>
      </c>
      <c r="G31" s="27" t="s">
        <v>122</v>
      </c>
      <c r="H31" s="28" t="s">
        <v>123</v>
      </c>
      <c r="I31" s="29">
        <f>800/37</f>
        <v>21.621621621621621</v>
      </c>
      <c r="J31" s="27" t="s">
        <v>85</v>
      </c>
      <c r="K31" s="25">
        <v>3</v>
      </c>
      <c r="L31" s="26" t="s">
        <v>124</v>
      </c>
      <c r="M31" s="63"/>
    </row>
    <row r="32" spans="1:13" ht="102" x14ac:dyDescent="0.25">
      <c r="A32" s="24">
        <v>8</v>
      </c>
      <c r="B32" s="24" t="s">
        <v>49</v>
      </c>
      <c r="C32" s="25" t="s">
        <v>64</v>
      </c>
      <c r="D32" s="61">
        <v>17</v>
      </c>
      <c r="E32" s="26" t="s">
        <v>125</v>
      </c>
      <c r="F32" s="27">
        <v>1952</v>
      </c>
      <c r="G32" s="27" t="s">
        <v>126</v>
      </c>
      <c r="H32" s="28" t="s">
        <v>127</v>
      </c>
      <c r="I32" s="29">
        <f>352/37</f>
        <v>9.513513513513514</v>
      </c>
      <c r="J32" s="27" t="s">
        <v>128</v>
      </c>
      <c r="K32" s="25">
        <v>3</v>
      </c>
      <c r="L32" s="26" t="s">
        <v>129</v>
      </c>
      <c r="M32" s="11"/>
    </row>
    <row r="33" spans="1:13" ht="89.25" x14ac:dyDescent="0.25">
      <c r="A33" s="24">
        <v>3</v>
      </c>
      <c r="B33" s="24" t="s">
        <v>117</v>
      </c>
      <c r="C33" s="25" t="s">
        <v>64</v>
      </c>
      <c r="D33" s="61">
        <v>18</v>
      </c>
      <c r="E33" s="26" t="s">
        <v>130</v>
      </c>
      <c r="F33" s="27"/>
      <c r="G33" s="27" t="s">
        <v>131</v>
      </c>
      <c r="H33" s="28" t="s">
        <v>132</v>
      </c>
      <c r="I33" s="29">
        <f>404/37</f>
        <v>10.918918918918919</v>
      </c>
      <c r="J33" s="27" t="s">
        <v>85</v>
      </c>
      <c r="K33" s="25">
        <v>3</v>
      </c>
      <c r="L33" s="26"/>
      <c r="M33" s="63"/>
    </row>
    <row r="34" spans="1:13" ht="89.25" x14ac:dyDescent="0.25">
      <c r="A34" s="24">
        <v>8</v>
      </c>
      <c r="B34" s="24" t="s">
        <v>49</v>
      </c>
      <c r="C34" s="25" t="s">
        <v>64</v>
      </c>
      <c r="D34" s="61" t="s">
        <v>133</v>
      </c>
      <c r="E34" s="26" t="s">
        <v>134</v>
      </c>
      <c r="F34" s="27">
        <v>1953</v>
      </c>
      <c r="G34" s="27" t="s">
        <v>135</v>
      </c>
      <c r="H34" s="28" t="s">
        <v>127</v>
      </c>
      <c r="I34" s="29">
        <v>10</v>
      </c>
      <c r="J34" s="27" t="s">
        <v>85</v>
      </c>
      <c r="K34" s="25">
        <v>3</v>
      </c>
      <c r="L34" s="26" t="s">
        <v>136</v>
      </c>
      <c r="M34" s="11"/>
    </row>
    <row r="35" spans="1:13" ht="89.25" x14ac:dyDescent="0.25">
      <c r="A35" s="24">
        <v>8</v>
      </c>
      <c r="B35" s="24" t="s">
        <v>49</v>
      </c>
      <c r="C35" s="25" t="s">
        <v>137</v>
      </c>
      <c r="D35" s="61" t="s">
        <v>138</v>
      </c>
      <c r="E35" s="26" t="s">
        <v>134</v>
      </c>
      <c r="F35" s="27">
        <v>1953</v>
      </c>
      <c r="G35" s="27" t="s">
        <v>139</v>
      </c>
      <c r="H35" s="28" t="s">
        <v>127</v>
      </c>
      <c r="I35" s="29">
        <v>10</v>
      </c>
      <c r="J35" s="27" t="s">
        <v>85</v>
      </c>
      <c r="K35" s="25">
        <v>3</v>
      </c>
      <c r="L35" s="26" t="s">
        <v>94</v>
      </c>
      <c r="M35" s="11"/>
    </row>
    <row r="36" spans="1:13" ht="89.25" x14ac:dyDescent="0.25">
      <c r="A36" s="24">
        <v>8</v>
      </c>
      <c r="B36" s="24" t="s">
        <v>49</v>
      </c>
      <c r="C36" s="25" t="s">
        <v>56</v>
      </c>
      <c r="D36" s="61" t="s">
        <v>140</v>
      </c>
      <c r="E36" s="26" t="s">
        <v>118</v>
      </c>
      <c r="F36" s="27">
        <v>1952</v>
      </c>
      <c r="G36" s="28" t="s">
        <v>141</v>
      </c>
      <c r="H36" s="28" t="s">
        <v>142</v>
      </c>
      <c r="I36" s="29">
        <f>316/37</f>
        <v>8.5405405405405403</v>
      </c>
      <c r="J36" s="27" t="s">
        <v>85</v>
      </c>
      <c r="K36" s="25">
        <v>3</v>
      </c>
      <c r="L36" s="26" t="s">
        <v>143</v>
      </c>
      <c r="M36" s="11"/>
    </row>
    <row r="37" spans="1:13" ht="89.25" x14ac:dyDescent="0.25">
      <c r="A37" s="24">
        <v>8</v>
      </c>
      <c r="B37" s="24" t="s">
        <v>49</v>
      </c>
      <c r="C37" s="25" t="s">
        <v>144</v>
      </c>
      <c r="D37" s="61" t="s">
        <v>145</v>
      </c>
      <c r="E37" s="26" t="s">
        <v>118</v>
      </c>
      <c r="F37" s="27">
        <v>1952</v>
      </c>
      <c r="G37" s="28" t="s">
        <v>141</v>
      </c>
      <c r="H37" s="28" t="s">
        <v>142</v>
      </c>
      <c r="I37" s="29">
        <f>316/37</f>
        <v>8.5405405405405403</v>
      </c>
      <c r="J37" s="27" t="s">
        <v>85</v>
      </c>
      <c r="K37" s="25">
        <v>3</v>
      </c>
      <c r="L37" s="26" t="s">
        <v>143</v>
      </c>
      <c r="M37" s="11"/>
    </row>
    <row r="38" spans="1:13" ht="51" x14ac:dyDescent="0.25">
      <c r="A38" s="30">
        <v>3</v>
      </c>
      <c r="B38" s="24" t="s">
        <v>117</v>
      </c>
      <c r="C38" s="25" t="s">
        <v>146</v>
      </c>
      <c r="D38" s="61" t="s">
        <v>147</v>
      </c>
      <c r="E38" s="26" t="s">
        <v>148</v>
      </c>
      <c r="F38" s="27" t="s">
        <v>149</v>
      </c>
      <c r="G38" s="28" t="s">
        <v>150</v>
      </c>
      <c r="H38" s="28" t="s">
        <v>151</v>
      </c>
      <c r="I38" s="29">
        <f>330/37</f>
        <v>8.9189189189189193</v>
      </c>
      <c r="J38" s="27" t="s">
        <v>41</v>
      </c>
      <c r="K38" s="25"/>
      <c r="L38" s="26" t="s">
        <v>152</v>
      </c>
      <c r="M38" s="36"/>
    </row>
    <row r="39" spans="1:13" ht="89.25" x14ac:dyDescent="0.25">
      <c r="A39" s="35">
        <v>3</v>
      </c>
      <c r="B39" s="24" t="s">
        <v>117</v>
      </c>
      <c r="C39" s="25" t="s">
        <v>56</v>
      </c>
      <c r="D39" s="61" t="s">
        <v>153</v>
      </c>
      <c r="E39" s="26" t="s">
        <v>154</v>
      </c>
      <c r="F39" s="27" t="s">
        <v>94</v>
      </c>
      <c r="G39" s="28" t="s">
        <v>155</v>
      </c>
      <c r="H39" s="28" t="s">
        <v>156</v>
      </c>
      <c r="I39" s="29"/>
      <c r="J39" s="27" t="s">
        <v>85</v>
      </c>
      <c r="K39" s="25">
        <v>3</v>
      </c>
      <c r="L39" s="36"/>
      <c r="M39" s="63"/>
    </row>
    <row r="40" spans="1:13" ht="38.25" x14ac:dyDescent="0.25">
      <c r="A40" s="30">
        <v>3</v>
      </c>
      <c r="B40" s="24" t="s">
        <v>117</v>
      </c>
      <c r="C40" s="25" t="s">
        <v>157</v>
      </c>
      <c r="D40" s="61">
        <v>22</v>
      </c>
      <c r="E40" s="26" t="s">
        <v>158</v>
      </c>
      <c r="F40" s="27">
        <v>1952</v>
      </c>
      <c r="G40" s="28" t="s">
        <v>159</v>
      </c>
      <c r="H40" s="28" t="s">
        <v>160</v>
      </c>
      <c r="I40" s="29">
        <f>195/37</f>
        <v>5.2702702702702702</v>
      </c>
      <c r="J40" s="27" t="s">
        <v>41</v>
      </c>
      <c r="K40" s="25"/>
      <c r="L40" s="26" t="s">
        <v>161</v>
      </c>
      <c r="M40" s="63"/>
    </row>
    <row r="41" spans="1:13" ht="89.25" x14ac:dyDescent="0.25">
      <c r="A41" s="24">
        <v>8</v>
      </c>
      <c r="B41" s="24" t="s">
        <v>49</v>
      </c>
      <c r="C41" s="25" t="s">
        <v>64</v>
      </c>
      <c r="D41" s="61">
        <v>23</v>
      </c>
      <c r="E41" s="26" t="s">
        <v>162</v>
      </c>
      <c r="F41" s="27" t="s">
        <v>163</v>
      </c>
      <c r="G41" s="28" t="s">
        <v>164</v>
      </c>
      <c r="H41" s="28" t="s">
        <v>165</v>
      </c>
      <c r="I41" s="29">
        <f>467/37</f>
        <v>12.621621621621621</v>
      </c>
      <c r="J41" s="27" t="s">
        <v>85</v>
      </c>
      <c r="K41" s="25">
        <v>3</v>
      </c>
      <c r="L41" s="26" t="s">
        <v>166</v>
      </c>
      <c r="M41" s="11"/>
    </row>
    <row r="42" spans="1:13" ht="38.25" x14ac:dyDescent="0.25">
      <c r="A42" s="30">
        <v>3</v>
      </c>
      <c r="B42" s="24" t="s">
        <v>117</v>
      </c>
      <c r="C42" s="25" t="s">
        <v>167</v>
      </c>
      <c r="D42" s="61">
        <v>24</v>
      </c>
      <c r="E42" s="26" t="s">
        <v>168</v>
      </c>
      <c r="F42" s="27">
        <v>1958</v>
      </c>
      <c r="G42" s="27" t="s">
        <v>169</v>
      </c>
      <c r="H42" s="28" t="s">
        <v>170</v>
      </c>
      <c r="I42" s="29">
        <f>370/37</f>
        <v>10</v>
      </c>
      <c r="J42" s="26" t="s">
        <v>41</v>
      </c>
      <c r="K42" s="25"/>
      <c r="L42" s="26" t="s">
        <v>171</v>
      </c>
      <c r="M42" s="63"/>
    </row>
    <row r="43" spans="1:13" ht="89.25" x14ac:dyDescent="0.25">
      <c r="A43" s="24">
        <v>8</v>
      </c>
      <c r="B43" s="24" t="s">
        <v>49</v>
      </c>
      <c r="C43" s="25" t="s">
        <v>56</v>
      </c>
      <c r="D43" s="61">
        <v>25</v>
      </c>
      <c r="E43" s="26" t="s">
        <v>172</v>
      </c>
      <c r="F43" s="27"/>
      <c r="G43" s="28" t="s">
        <v>173</v>
      </c>
      <c r="H43" s="28" t="s">
        <v>174</v>
      </c>
      <c r="I43" s="29">
        <f>316/37</f>
        <v>8.5405405405405403</v>
      </c>
      <c r="J43" s="27" t="s">
        <v>85</v>
      </c>
      <c r="K43" s="25">
        <v>3</v>
      </c>
      <c r="L43" s="26"/>
      <c r="M43" s="11"/>
    </row>
    <row r="44" spans="1:13" ht="63.75" x14ac:dyDescent="0.25">
      <c r="A44" s="24">
        <v>3</v>
      </c>
      <c r="B44" s="24" t="s">
        <v>117</v>
      </c>
      <c r="C44" s="25" t="s">
        <v>64</v>
      </c>
      <c r="D44" s="61">
        <v>26</v>
      </c>
      <c r="E44" s="26" t="s">
        <v>50</v>
      </c>
      <c r="F44" s="28"/>
      <c r="G44" s="28" t="s">
        <v>175</v>
      </c>
      <c r="H44" s="28" t="s">
        <v>176</v>
      </c>
      <c r="I44" s="29">
        <f>444/37</f>
        <v>12</v>
      </c>
      <c r="J44" s="27" t="s">
        <v>81</v>
      </c>
      <c r="K44" s="25">
        <v>4</v>
      </c>
      <c r="L44" s="26" t="s">
        <v>177</v>
      </c>
      <c r="M44" s="63"/>
    </row>
    <row r="45" spans="1:13" ht="89.25" x14ac:dyDescent="0.25">
      <c r="A45" s="30">
        <v>4</v>
      </c>
      <c r="B45" s="24" t="s">
        <v>178</v>
      </c>
      <c r="C45" s="25" t="s">
        <v>179</v>
      </c>
      <c r="D45" s="61">
        <v>27</v>
      </c>
      <c r="E45" s="26" t="s">
        <v>130</v>
      </c>
      <c r="F45" s="27"/>
      <c r="G45" s="28" t="s">
        <v>180</v>
      </c>
      <c r="H45" s="28" t="s">
        <v>181</v>
      </c>
      <c r="I45" s="29">
        <f>223/37</f>
        <v>6.0270270270270272</v>
      </c>
      <c r="J45" s="27" t="s">
        <v>85</v>
      </c>
      <c r="K45" s="25">
        <v>3</v>
      </c>
      <c r="L45" s="26" t="s">
        <v>182</v>
      </c>
      <c r="M45" s="63"/>
    </row>
    <row r="46" spans="1:13" ht="38.25" x14ac:dyDescent="0.25">
      <c r="A46" s="24">
        <v>4</v>
      </c>
      <c r="B46" s="24" t="s">
        <v>178</v>
      </c>
      <c r="C46" s="25" t="s">
        <v>146</v>
      </c>
      <c r="D46" s="61">
        <v>28</v>
      </c>
      <c r="E46" s="26" t="s">
        <v>183</v>
      </c>
      <c r="F46" s="27"/>
      <c r="G46" s="27" t="s">
        <v>169</v>
      </c>
      <c r="H46" s="28" t="s">
        <v>184</v>
      </c>
      <c r="I46" s="29">
        <f>260/37</f>
        <v>7.0270270270270272</v>
      </c>
      <c r="J46" s="26" t="s">
        <v>41</v>
      </c>
      <c r="K46" s="25"/>
      <c r="L46" s="26" t="s">
        <v>185</v>
      </c>
      <c r="M46" s="63"/>
    </row>
    <row r="47" spans="1:13" ht="38.25" x14ac:dyDescent="0.25">
      <c r="A47" s="12"/>
      <c r="B47" s="64" t="s">
        <v>43</v>
      </c>
      <c r="C47" s="65"/>
      <c r="D47" s="66">
        <v>29</v>
      </c>
      <c r="E47" s="67" t="s">
        <v>186</v>
      </c>
      <c r="F47" s="68"/>
      <c r="G47" s="16" t="s">
        <v>187</v>
      </c>
      <c r="H47" s="68" t="s">
        <v>127</v>
      </c>
      <c r="I47" s="69">
        <v>10</v>
      </c>
      <c r="J47" s="67" t="s">
        <v>188</v>
      </c>
      <c r="K47" s="65"/>
      <c r="L47" s="67" t="s">
        <v>189</v>
      </c>
      <c r="M47" s="63"/>
    </row>
    <row r="48" spans="1:13" ht="51" x14ac:dyDescent="0.25">
      <c r="A48" s="24">
        <v>4</v>
      </c>
      <c r="B48" s="24" t="s">
        <v>178</v>
      </c>
      <c r="C48" s="25" t="s">
        <v>146</v>
      </c>
      <c r="D48" s="61">
        <v>30</v>
      </c>
      <c r="E48" s="26" t="s">
        <v>190</v>
      </c>
      <c r="F48" s="27"/>
      <c r="G48" s="28" t="s">
        <v>191</v>
      </c>
      <c r="H48" s="28" t="s">
        <v>170</v>
      </c>
      <c r="I48" s="29">
        <f>370/37</f>
        <v>10</v>
      </c>
      <c r="J48" s="27" t="s">
        <v>41</v>
      </c>
      <c r="K48" s="25"/>
      <c r="L48" s="26" t="s">
        <v>192</v>
      </c>
      <c r="M48" s="63"/>
    </row>
    <row r="49" spans="1:13" ht="89.25" x14ac:dyDescent="0.25">
      <c r="A49" s="23">
        <v>4</v>
      </c>
      <c r="B49" s="24" t="s">
        <v>178</v>
      </c>
      <c r="C49" s="25" t="s">
        <v>64</v>
      </c>
      <c r="D49" s="61">
        <v>31</v>
      </c>
      <c r="E49" s="26" t="s">
        <v>193</v>
      </c>
      <c r="F49" s="27"/>
      <c r="G49" s="28" t="s">
        <v>194</v>
      </c>
      <c r="H49" s="28" t="s">
        <v>195</v>
      </c>
      <c r="I49" s="29">
        <f>1374/37</f>
        <v>37.135135135135137</v>
      </c>
      <c r="J49" s="27" t="s">
        <v>85</v>
      </c>
      <c r="K49" s="25">
        <v>3</v>
      </c>
      <c r="L49" s="27" t="s">
        <v>196</v>
      </c>
      <c r="M49" s="63"/>
    </row>
    <row r="50" spans="1:13" ht="38.25" x14ac:dyDescent="0.25">
      <c r="A50" s="24">
        <v>4</v>
      </c>
      <c r="B50" s="24" t="s">
        <v>178</v>
      </c>
      <c r="C50" s="25" t="s">
        <v>197</v>
      </c>
      <c r="D50" s="61">
        <v>32</v>
      </c>
      <c r="E50" s="26" t="s">
        <v>198</v>
      </c>
      <c r="F50" s="27"/>
      <c r="G50" s="28" t="s">
        <v>52</v>
      </c>
      <c r="H50" s="28" t="s">
        <v>199</v>
      </c>
      <c r="I50" s="29">
        <f>1000/37</f>
        <v>27.027027027027028</v>
      </c>
      <c r="J50" s="27" t="s">
        <v>41</v>
      </c>
      <c r="K50" s="25" t="s">
        <v>94</v>
      </c>
      <c r="L50" s="26" t="s">
        <v>200</v>
      </c>
      <c r="M50" s="63"/>
    </row>
    <row r="51" spans="1:13" ht="89.25" x14ac:dyDescent="0.25">
      <c r="A51" s="30">
        <v>4</v>
      </c>
      <c r="B51" s="24" t="s">
        <v>178</v>
      </c>
      <c r="C51" s="25" t="s">
        <v>24</v>
      </c>
      <c r="D51" s="61">
        <v>33</v>
      </c>
      <c r="E51" s="26" t="s">
        <v>201</v>
      </c>
      <c r="F51" s="27">
        <v>1953</v>
      </c>
      <c r="G51" s="28" t="s">
        <v>202</v>
      </c>
      <c r="H51" s="28" t="s">
        <v>203</v>
      </c>
      <c r="I51" s="29">
        <f>666/37</f>
        <v>18</v>
      </c>
      <c r="J51" s="27" t="s">
        <v>41</v>
      </c>
      <c r="K51" s="25"/>
      <c r="L51" s="26" t="s">
        <v>204</v>
      </c>
      <c r="M51" s="63"/>
    </row>
    <row r="52" spans="1:13" ht="89.25" x14ac:dyDescent="0.25">
      <c r="A52" s="24">
        <v>4</v>
      </c>
      <c r="B52" s="24" t="s">
        <v>178</v>
      </c>
      <c r="C52" s="25" t="s">
        <v>64</v>
      </c>
      <c r="D52" s="61" t="s">
        <v>205</v>
      </c>
      <c r="E52" s="26" t="s">
        <v>50</v>
      </c>
      <c r="F52" s="27"/>
      <c r="G52" s="28" t="s">
        <v>206</v>
      </c>
      <c r="H52" s="28" t="s">
        <v>207</v>
      </c>
      <c r="I52" s="29">
        <f>307/13</f>
        <v>23.615384615384617</v>
      </c>
      <c r="J52" s="27" t="s">
        <v>85</v>
      </c>
      <c r="K52" s="25">
        <v>3</v>
      </c>
      <c r="L52" s="26"/>
      <c r="M52" s="63"/>
    </row>
    <row r="53" spans="1:13" ht="76.5" x14ac:dyDescent="0.25">
      <c r="A53" s="24">
        <v>4</v>
      </c>
      <c r="B53" s="24" t="s">
        <v>178</v>
      </c>
      <c r="C53" s="25" t="s">
        <v>208</v>
      </c>
      <c r="D53" s="61" t="s">
        <v>209</v>
      </c>
      <c r="E53" s="26" t="s">
        <v>50</v>
      </c>
      <c r="F53" s="27"/>
      <c r="G53" s="27" t="s">
        <v>210</v>
      </c>
      <c r="H53" s="28" t="s">
        <v>211</v>
      </c>
      <c r="I53" s="29">
        <f>508/37</f>
        <v>13.72972972972973</v>
      </c>
      <c r="J53" s="27" t="s">
        <v>212</v>
      </c>
      <c r="K53" s="25">
        <v>4</v>
      </c>
      <c r="L53" s="26"/>
      <c r="M53" s="63"/>
    </row>
    <row r="54" spans="1:13" ht="89.25" x14ac:dyDescent="0.25">
      <c r="A54" s="30">
        <v>4</v>
      </c>
      <c r="B54" s="24" t="s">
        <v>178</v>
      </c>
      <c r="C54" s="25" t="s">
        <v>64</v>
      </c>
      <c r="D54" s="61">
        <v>35</v>
      </c>
      <c r="E54" s="26" t="s">
        <v>213</v>
      </c>
      <c r="F54" s="27">
        <v>1975</v>
      </c>
      <c r="G54" s="28" t="s">
        <v>214</v>
      </c>
      <c r="H54" s="28" t="s">
        <v>215</v>
      </c>
      <c r="I54" s="29">
        <f>790/37</f>
        <v>21.351351351351351</v>
      </c>
      <c r="J54" s="27" t="s">
        <v>85</v>
      </c>
      <c r="K54" s="25">
        <v>3</v>
      </c>
      <c r="L54" s="26" t="s">
        <v>216</v>
      </c>
      <c r="M54" s="63"/>
    </row>
    <row r="55" spans="1:13" ht="63.75" x14ac:dyDescent="0.25">
      <c r="A55" s="24">
        <v>5</v>
      </c>
      <c r="B55" s="24" t="s">
        <v>217</v>
      </c>
      <c r="C55" s="25" t="s">
        <v>218</v>
      </c>
      <c r="D55" s="61" t="s">
        <v>219</v>
      </c>
      <c r="E55" s="26" t="s">
        <v>32</v>
      </c>
      <c r="F55" s="28"/>
      <c r="G55" s="28" t="s">
        <v>220</v>
      </c>
      <c r="H55" s="28" t="s">
        <v>156</v>
      </c>
      <c r="I55" s="29"/>
      <c r="J55" s="27" t="s">
        <v>81</v>
      </c>
      <c r="K55" s="25">
        <v>4</v>
      </c>
      <c r="L55" s="27" t="s">
        <v>221</v>
      </c>
      <c r="M55" s="63"/>
    </row>
    <row r="56" spans="1:13" ht="89.25" x14ac:dyDescent="0.25">
      <c r="A56" s="30">
        <v>5</v>
      </c>
      <c r="B56" s="24" t="s">
        <v>217</v>
      </c>
      <c r="C56" s="32" t="s">
        <v>222</v>
      </c>
      <c r="D56" s="61" t="s">
        <v>223</v>
      </c>
      <c r="E56" s="26" t="s">
        <v>32</v>
      </c>
      <c r="F56" s="28"/>
      <c r="G56" s="28" t="s">
        <v>224</v>
      </c>
      <c r="H56" s="28" t="s">
        <v>225</v>
      </c>
      <c r="I56" s="29">
        <f>597/37</f>
        <v>16.135135135135137</v>
      </c>
      <c r="J56" s="27" t="s">
        <v>85</v>
      </c>
      <c r="K56" s="25">
        <v>3</v>
      </c>
      <c r="L56" s="27" t="s">
        <v>221</v>
      </c>
      <c r="M56" s="63"/>
    </row>
    <row r="57" spans="1:13" ht="89.25" x14ac:dyDescent="0.25">
      <c r="A57" s="24">
        <v>5</v>
      </c>
      <c r="B57" s="24" t="s">
        <v>217</v>
      </c>
      <c r="C57" s="25" t="s">
        <v>218</v>
      </c>
      <c r="D57" s="61" t="s">
        <v>226</v>
      </c>
      <c r="E57" s="26" t="s">
        <v>32</v>
      </c>
      <c r="F57" s="28"/>
      <c r="G57" s="28" t="s">
        <v>227</v>
      </c>
      <c r="H57" s="28" t="s">
        <v>228</v>
      </c>
      <c r="I57" s="29">
        <f>643/37</f>
        <v>17.378378378378379</v>
      </c>
      <c r="J57" s="27" t="s">
        <v>85</v>
      </c>
      <c r="K57" s="25">
        <v>3</v>
      </c>
      <c r="L57" s="27" t="s">
        <v>221</v>
      </c>
      <c r="M57" s="63"/>
    </row>
    <row r="58" spans="1:13" ht="51" x14ac:dyDescent="0.25">
      <c r="A58" s="24">
        <v>9</v>
      </c>
      <c r="B58" s="24" t="s">
        <v>229</v>
      </c>
      <c r="C58" s="25" t="s">
        <v>56</v>
      </c>
      <c r="D58" s="61">
        <v>37</v>
      </c>
      <c r="E58" s="26" t="s">
        <v>230</v>
      </c>
      <c r="F58" s="27" t="s">
        <v>231</v>
      </c>
      <c r="G58" s="27" t="s">
        <v>232</v>
      </c>
      <c r="H58" s="28" t="s">
        <v>233</v>
      </c>
      <c r="I58" s="29">
        <f>1123/37</f>
        <v>30.351351351351351</v>
      </c>
      <c r="J58" s="27" t="s">
        <v>103</v>
      </c>
      <c r="K58" s="25">
        <v>3.5</v>
      </c>
      <c r="L58" s="26"/>
      <c r="M58" s="11"/>
    </row>
    <row r="59" spans="1:13" ht="89.25" x14ac:dyDescent="0.25">
      <c r="A59" s="24">
        <v>9</v>
      </c>
      <c r="B59" s="24" t="s">
        <v>229</v>
      </c>
      <c r="C59" s="37" t="s">
        <v>31</v>
      </c>
      <c r="D59" s="70">
        <v>38</v>
      </c>
      <c r="E59" s="38" t="s">
        <v>234</v>
      </c>
      <c r="F59" s="28" t="s">
        <v>235</v>
      </c>
      <c r="G59" s="28" t="s">
        <v>236</v>
      </c>
      <c r="H59" s="28" t="s">
        <v>237</v>
      </c>
      <c r="I59" s="29">
        <f>248/37</f>
        <v>6.7027027027027026</v>
      </c>
      <c r="J59" s="27" t="s">
        <v>85</v>
      </c>
      <c r="K59" s="37">
        <v>3</v>
      </c>
      <c r="L59" s="38"/>
      <c r="M59" s="11"/>
    </row>
    <row r="60" spans="1:13" ht="51" x14ac:dyDescent="0.25">
      <c r="A60" s="30"/>
      <c r="B60" s="24"/>
      <c r="C60" s="37"/>
      <c r="D60" s="70">
        <v>39</v>
      </c>
      <c r="E60" s="38" t="s">
        <v>238</v>
      </c>
      <c r="F60" s="28" t="s">
        <v>239</v>
      </c>
      <c r="G60" s="28" t="s">
        <v>240</v>
      </c>
      <c r="H60" s="28"/>
      <c r="I60" s="29"/>
      <c r="J60" s="28" t="s">
        <v>241</v>
      </c>
      <c r="K60" s="37"/>
      <c r="L60" s="38"/>
      <c r="M60" s="11"/>
    </row>
    <row r="61" spans="1:13" ht="25.5" x14ac:dyDescent="0.25">
      <c r="A61" s="13"/>
      <c r="B61" s="64" t="s">
        <v>43</v>
      </c>
      <c r="C61" s="14" t="s">
        <v>44</v>
      </c>
      <c r="D61" s="71">
        <v>40</v>
      </c>
      <c r="E61" s="15" t="s">
        <v>242</v>
      </c>
      <c r="F61" s="16" t="s">
        <v>239</v>
      </c>
      <c r="G61" s="16" t="s">
        <v>46</v>
      </c>
      <c r="H61" s="16" t="s">
        <v>243</v>
      </c>
      <c r="I61" s="17"/>
      <c r="J61" s="16" t="s">
        <v>94</v>
      </c>
      <c r="K61" s="14"/>
      <c r="L61" s="16" t="s">
        <v>244</v>
      </c>
      <c r="M61" s="63"/>
    </row>
    <row r="62" spans="1:13" ht="89.25" x14ac:dyDescent="0.25">
      <c r="A62" s="30">
        <v>9</v>
      </c>
      <c r="B62" s="24" t="s">
        <v>229</v>
      </c>
      <c r="C62" s="37" t="s">
        <v>218</v>
      </c>
      <c r="D62" s="70">
        <v>41</v>
      </c>
      <c r="E62" s="38" t="s">
        <v>245</v>
      </c>
      <c r="F62" s="28" t="s">
        <v>246</v>
      </c>
      <c r="G62" s="28" t="s">
        <v>247</v>
      </c>
      <c r="H62" s="28" t="s">
        <v>174</v>
      </c>
      <c r="I62" s="29">
        <f>316/37</f>
        <v>8.5405405405405403</v>
      </c>
      <c r="J62" s="27" t="s">
        <v>85</v>
      </c>
      <c r="K62" s="37">
        <v>3</v>
      </c>
      <c r="L62" s="38"/>
      <c r="M62" s="11"/>
    </row>
    <row r="63" spans="1:13" ht="89.25" x14ac:dyDescent="0.25">
      <c r="A63" s="24">
        <v>10</v>
      </c>
      <c r="B63" s="24" t="s">
        <v>87</v>
      </c>
      <c r="C63" s="25" t="s">
        <v>64</v>
      </c>
      <c r="D63" s="61">
        <v>42</v>
      </c>
      <c r="E63" s="26" t="s">
        <v>248</v>
      </c>
      <c r="F63" s="39">
        <v>25750</v>
      </c>
      <c r="G63" s="28" t="s">
        <v>249</v>
      </c>
      <c r="H63" s="28" t="s">
        <v>250</v>
      </c>
      <c r="I63" s="29">
        <f>187/37</f>
        <v>5.0540540540540544</v>
      </c>
      <c r="J63" s="27" t="s">
        <v>85</v>
      </c>
      <c r="K63" s="25">
        <v>3</v>
      </c>
      <c r="L63" s="26" t="s">
        <v>251</v>
      </c>
      <c r="M63" s="11"/>
    </row>
    <row r="64" spans="1:13" ht="76.5" x14ac:dyDescent="0.25">
      <c r="A64" s="24">
        <v>5</v>
      </c>
      <c r="B64" s="24" t="s">
        <v>217</v>
      </c>
      <c r="C64" s="25" t="s">
        <v>252</v>
      </c>
      <c r="D64" s="61">
        <v>43</v>
      </c>
      <c r="E64" s="26" t="s">
        <v>253</v>
      </c>
      <c r="F64" s="27" t="s">
        <v>254</v>
      </c>
      <c r="G64" s="28" t="s">
        <v>255</v>
      </c>
      <c r="H64" s="28" t="s">
        <v>256</v>
      </c>
      <c r="I64" s="29">
        <f>240/37</f>
        <v>6.4864864864864868</v>
      </c>
      <c r="J64" s="27" t="s">
        <v>41</v>
      </c>
      <c r="K64" s="25"/>
      <c r="L64" s="26" t="s">
        <v>257</v>
      </c>
      <c r="M64" s="63"/>
    </row>
    <row r="65" spans="1:13" ht="89.25" x14ac:dyDescent="0.25">
      <c r="A65" s="24">
        <v>10</v>
      </c>
      <c r="B65" s="24" t="s">
        <v>87</v>
      </c>
      <c r="C65" s="25" t="s">
        <v>218</v>
      </c>
      <c r="D65" s="61">
        <v>44</v>
      </c>
      <c r="E65" s="26" t="s">
        <v>258</v>
      </c>
      <c r="F65" s="27">
        <v>1953</v>
      </c>
      <c r="G65" s="28" t="s">
        <v>259</v>
      </c>
      <c r="H65" s="28" t="s">
        <v>174</v>
      </c>
      <c r="I65" s="29">
        <f>316/37</f>
        <v>8.5405405405405403</v>
      </c>
      <c r="J65" s="27" t="s">
        <v>85</v>
      </c>
      <c r="K65" s="25">
        <v>3</v>
      </c>
      <c r="L65" s="26" t="s">
        <v>260</v>
      </c>
      <c r="M65" s="11"/>
    </row>
    <row r="66" spans="1:13" ht="89.25" x14ac:dyDescent="0.25">
      <c r="A66" s="30">
        <v>5</v>
      </c>
      <c r="B66" s="24" t="s">
        <v>217</v>
      </c>
      <c r="C66" s="25" t="s">
        <v>64</v>
      </c>
      <c r="D66" s="61" t="s">
        <v>261</v>
      </c>
      <c r="E66" s="26" t="s">
        <v>262</v>
      </c>
      <c r="F66" s="27">
        <v>1952</v>
      </c>
      <c r="G66" s="28" t="s">
        <v>263</v>
      </c>
      <c r="H66" s="28" t="s">
        <v>264</v>
      </c>
      <c r="I66" s="29">
        <f>467/37</f>
        <v>12.621621621621621</v>
      </c>
      <c r="J66" s="27" t="s">
        <v>85</v>
      </c>
      <c r="K66" s="25">
        <v>3</v>
      </c>
      <c r="L66" s="26"/>
      <c r="M66" s="63"/>
    </row>
    <row r="67" spans="1:13" ht="89.25" x14ac:dyDescent="0.25">
      <c r="A67" s="32">
        <v>5</v>
      </c>
      <c r="B67" s="32" t="s">
        <v>217</v>
      </c>
      <c r="C67" s="40"/>
      <c r="D67" s="43" t="s">
        <v>265</v>
      </c>
      <c r="E67" s="32" t="s">
        <v>242</v>
      </c>
      <c r="F67" s="32"/>
      <c r="G67" s="32" t="s">
        <v>266</v>
      </c>
      <c r="H67" s="32" t="s">
        <v>267</v>
      </c>
      <c r="I67" s="41">
        <f>187/37</f>
        <v>5.0540540540540544</v>
      </c>
      <c r="J67" s="27" t="s">
        <v>85</v>
      </c>
      <c r="K67" s="40">
        <v>3</v>
      </c>
      <c r="L67" s="32"/>
      <c r="M67" s="63"/>
    </row>
    <row r="68" spans="1:13" ht="38.25" x14ac:dyDescent="0.25">
      <c r="A68" s="24">
        <v>5</v>
      </c>
      <c r="B68" s="24" t="s">
        <v>217</v>
      </c>
      <c r="C68" s="25" t="s">
        <v>146</v>
      </c>
      <c r="D68" s="61">
        <v>46</v>
      </c>
      <c r="E68" s="26" t="s">
        <v>268</v>
      </c>
      <c r="F68" s="27" t="s">
        <v>269</v>
      </c>
      <c r="G68" s="28" t="s">
        <v>187</v>
      </c>
      <c r="H68" s="28" t="s">
        <v>270</v>
      </c>
      <c r="I68" s="29">
        <f>290/37</f>
        <v>7.8378378378378377</v>
      </c>
      <c r="J68" s="27" t="s">
        <v>41</v>
      </c>
      <c r="K68" s="25"/>
      <c r="L68" s="26" t="s">
        <v>271</v>
      </c>
      <c r="M68" s="63"/>
    </row>
    <row r="69" spans="1:13" ht="102" x14ac:dyDescent="0.25">
      <c r="A69" s="34">
        <v>9</v>
      </c>
      <c r="B69" s="24" t="s">
        <v>229</v>
      </c>
      <c r="C69" s="25" t="s">
        <v>272</v>
      </c>
      <c r="D69" s="61">
        <v>47</v>
      </c>
      <c r="E69" s="26" t="s">
        <v>273</v>
      </c>
      <c r="F69" s="27">
        <v>1953</v>
      </c>
      <c r="G69" s="28" t="s">
        <v>274</v>
      </c>
      <c r="H69" s="32" t="s">
        <v>267</v>
      </c>
      <c r="I69" s="41">
        <f>187/37</f>
        <v>5.0540540540540544</v>
      </c>
      <c r="J69" s="27" t="s">
        <v>128</v>
      </c>
      <c r="K69" s="25">
        <v>3</v>
      </c>
      <c r="L69" s="26"/>
      <c r="M69" s="11"/>
    </row>
    <row r="70" spans="1:13" ht="63.75" x14ac:dyDescent="0.25">
      <c r="A70" s="31">
        <v>8</v>
      </c>
      <c r="B70" s="24" t="s">
        <v>49</v>
      </c>
      <c r="C70" s="25"/>
      <c r="D70" s="61" t="s">
        <v>275</v>
      </c>
      <c r="E70" s="26" t="s">
        <v>276</v>
      </c>
      <c r="F70" s="27" t="s">
        <v>94</v>
      </c>
      <c r="G70" s="28" t="s">
        <v>277</v>
      </c>
      <c r="H70" s="28" t="s">
        <v>278</v>
      </c>
      <c r="I70" s="29">
        <v>9</v>
      </c>
      <c r="J70" s="27" t="s">
        <v>279</v>
      </c>
      <c r="K70" s="25">
        <v>5</v>
      </c>
      <c r="L70" s="26" t="s">
        <v>280</v>
      </c>
      <c r="M70" s="63"/>
    </row>
    <row r="71" spans="1:13" ht="89.25" x14ac:dyDescent="0.25">
      <c r="A71" s="31">
        <v>8</v>
      </c>
      <c r="B71" s="24" t="s">
        <v>49</v>
      </c>
      <c r="C71" s="32" t="s">
        <v>281</v>
      </c>
      <c r="D71" s="61" t="s">
        <v>282</v>
      </c>
      <c r="E71" s="26" t="s">
        <v>276</v>
      </c>
      <c r="F71" s="27" t="s">
        <v>94</v>
      </c>
      <c r="G71" s="28" t="s">
        <v>283</v>
      </c>
      <c r="H71" s="28" t="s">
        <v>278</v>
      </c>
      <c r="I71" s="29">
        <v>9</v>
      </c>
      <c r="J71" s="27" t="s">
        <v>85</v>
      </c>
      <c r="K71" s="25">
        <v>5</v>
      </c>
      <c r="L71" s="26" t="s">
        <v>280</v>
      </c>
      <c r="M71" s="63"/>
    </row>
    <row r="72" spans="1:13" ht="89.25" x14ac:dyDescent="0.25">
      <c r="A72" s="30">
        <v>10</v>
      </c>
      <c r="B72" s="24" t="s">
        <v>87</v>
      </c>
      <c r="C72" s="25" t="s">
        <v>284</v>
      </c>
      <c r="D72" s="61">
        <v>49</v>
      </c>
      <c r="E72" s="26" t="s">
        <v>285</v>
      </c>
      <c r="F72" s="27" t="s">
        <v>94</v>
      </c>
      <c r="G72" s="28" t="s">
        <v>286</v>
      </c>
      <c r="H72" s="28" t="s">
        <v>287</v>
      </c>
      <c r="I72" s="29">
        <f>82/37</f>
        <v>2.2162162162162162</v>
      </c>
      <c r="J72" s="27" t="s">
        <v>85</v>
      </c>
      <c r="K72" s="25">
        <v>3</v>
      </c>
      <c r="L72" s="26" t="s">
        <v>288</v>
      </c>
      <c r="M72" s="11"/>
    </row>
    <row r="73" spans="1:13" ht="89.25" x14ac:dyDescent="0.25">
      <c r="A73" s="24">
        <v>5</v>
      </c>
      <c r="B73" s="24" t="s">
        <v>217</v>
      </c>
      <c r="C73" s="25" t="s">
        <v>218</v>
      </c>
      <c r="D73" s="61">
        <v>50</v>
      </c>
      <c r="E73" s="26" t="s">
        <v>289</v>
      </c>
      <c r="F73" s="28" t="s">
        <v>94</v>
      </c>
      <c r="G73" s="28" t="s">
        <v>274</v>
      </c>
      <c r="H73" s="28" t="s">
        <v>290</v>
      </c>
      <c r="I73" s="29">
        <f>351/37</f>
        <v>9.486486486486486</v>
      </c>
      <c r="J73" s="27" t="s">
        <v>85</v>
      </c>
      <c r="K73" s="25">
        <v>3</v>
      </c>
      <c r="L73" s="26" t="s">
        <v>291</v>
      </c>
      <c r="M73" s="63"/>
    </row>
    <row r="74" spans="1:13" ht="89.25" x14ac:dyDescent="0.25">
      <c r="A74" s="30">
        <v>5</v>
      </c>
      <c r="B74" s="24" t="s">
        <v>217</v>
      </c>
      <c r="C74" s="25" t="s">
        <v>292</v>
      </c>
      <c r="D74" s="61" t="s">
        <v>293</v>
      </c>
      <c r="E74" s="26" t="s">
        <v>294</v>
      </c>
      <c r="F74" s="28">
        <v>1952</v>
      </c>
      <c r="G74" s="28" t="s">
        <v>295</v>
      </c>
      <c r="H74" s="28" t="s">
        <v>296</v>
      </c>
      <c r="I74" s="29">
        <f>159/90</f>
        <v>1.7666666666666666</v>
      </c>
      <c r="J74" s="27" t="s">
        <v>85</v>
      </c>
      <c r="K74" s="25">
        <v>3</v>
      </c>
      <c r="L74" s="26" t="s">
        <v>280</v>
      </c>
      <c r="M74" s="63"/>
    </row>
    <row r="75" spans="1:13" ht="89.25" x14ac:dyDescent="0.25">
      <c r="A75" s="24">
        <v>5</v>
      </c>
      <c r="B75" s="24" t="s">
        <v>217</v>
      </c>
      <c r="C75" s="25" t="s">
        <v>297</v>
      </c>
      <c r="D75" s="61" t="s">
        <v>298</v>
      </c>
      <c r="E75" s="26" t="s">
        <v>294</v>
      </c>
      <c r="F75" s="28">
        <v>1952</v>
      </c>
      <c r="G75" s="28" t="s">
        <v>299</v>
      </c>
      <c r="H75" s="28" t="s">
        <v>300</v>
      </c>
      <c r="I75" s="29">
        <v>1</v>
      </c>
      <c r="J75" s="27" t="s">
        <v>85</v>
      </c>
      <c r="K75" s="25">
        <v>3</v>
      </c>
      <c r="L75" s="26" t="s">
        <v>280</v>
      </c>
      <c r="M75" s="63"/>
    </row>
    <row r="76" spans="1:13" ht="89.25" x14ac:dyDescent="0.25">
      <c r="A76" s="24">
        <v>6</v>
      </c>
      <c r="B76" s="24" t="s">
        <v>301</v>
      </c>
      <c r="C76" s="25" t="s">
        <v>56</v>
      </c>
      <c r="D76" s="61">
        <v>52</v>
      </c>
      <c r="E76" s="26" t="s">
        <v>118</v>
      </c>
      <c r="F76" s="27" t="s">
        <v>94</v>
      </c>
      <c r="G76" s="28" t="s">
        <v>302</v>
      </c>
      <c r="H76" s="28" t="s">
        <v>303</v>
      </c>
      <c r="I76" s="29">
        <f>690/37</f>
        <v>18.648648648648649</v>
      </c>
      <c r="J76" s="27" t="s">
        <v>85</v>
      </c>
      <c r="K76" s="25">
        <v>3</v>
      </c>
      <c r="L76" s="26" t="s">
        <v>304</v>
      </c>
      <c r="M76" s="63"/>
    </row>
    <row r="77" spans="1:13" ht="89.25" x14ac:dyDescent="0.25">
      <c r="A77" s="30">
        <v>10</v>
      </c>
      <c r="B77" s="24" t="s">
        <v>87</v>
      </c>
      <c r="C77" s="25" t="s">
        <v>68</v>
      </c>
      <c r="D77" s="61">
        <v>53</v>
      </c>
      <c r="E77" s="26" t="s">
        <v>305</v>
      </c>
      <c r="F77" s="27" t="s">
        <v>306</v>
      </c>
      <c r="G77" s="27" t="s">
        <v>307</v>
      </c>
      <c r="H77" s="27" t="s">
        <v>308</v>
      </c>
      <c r="I77" s="62">
        <f>1508/37</f>
        <v>40.756756756756758</v>
      </c>
      <c r="J77" s="27" t="s">
        <v>85</v>
      </c>
      <c r="K77" s="25">
        <v>3</v>
      </c>
      <c r="L77" s="26"/>
      <c r="M77" s="11"/>
    </row>
    <row r="78" spans="1:13" ht="89.25" x14ac:dyDescent="0.25">
      <c r="A78" s="24">
        <v>11</v>
      </c>
      <c r="B78" s="24" t="s">
        <v>309</v>
      </c>
      <c r="C78" s="25" t="s">
        <v>310</v>
      </c>
      <c r="D78" s="61">
        <v>54</v>
      </c>
      <c r="E78" s="26" t="s">
        <v>311</v>
      </c>
      <c r="F78" s="27" t="s">
        <v>312</v>
      </c>
      <c r="G78" s="28" t="s">
        <v>307</v>
      </c>
      <c r="H78" s="28" t="s">
        <v>313</v>
      </c>
      <c r="I78" s="29">
        <f>1721/37</f>
        <v>46.513513513513516</v>
      </c>
      <c r="J78" s="27" t="s">
        <v>85</v>
      </c>
      <c r="K78" s="25">
        <v>3</v>
      </c>
      <c r="L78" s="26"/>
      <c r="M78" s="11"/>
    </row>
    <row r="79" spans="1:13" ht="51" x14ac:dyDescent="0.25">
      <c r="A79" s="30">
        <v>9</v>
      </c>
      <c r="B79" s="24" t="s">
        <v>229</v>
      </c>
      <c r="C79" s="25" t="s">
        <v>56</v>
      </c>
      <c r="D79" s="61">
        <v>55</v>
      </c>
      <c r="E79" s="26" t="s">
        <v>314</v>
      </c>
      <c r="F79" s="27" t="s">
        <v>315</v>
      </c>
      <c r="G79" s="28" t="s">
        <v>316</v>
      </c>
      <c r="H79" s="28" t="s">
        <v>317</v>
      </c>
      <c r="I79" s="29">
        <f>552/37</f>
        <v>14.918918918918919</v>
      </c>
      <c r="J79" s="27" t="s">
        <v>103</v>
      </c>
      <c r="K79" s="25">
        <v>3.5</v>
      </c>
      <c r="L79" s="26" t="s">
        <v>318</v>
      </c>
      <c r="M79" s="11"/>
    </row>
    <row r="80" spans="1:13" ht="102" x14ac:dyDescent="0.25">
      <c r="A80" s="24">
        <v>9</v>
      </c>
      <c r="B80" s="24" t="s">
        <v>229</v>
      </c>
      <c r="C80" s="25" t="s">
        <v>64</v>
      </c>
      <c r="D80" s="61">
        <v>56</v>
      </c>
      <c r="E80" s="26" t="s">
        <v>319</v>
      </c>
      <c r="F80" s="27">
        <v>1952</v>
      </c>
      <c r="G80" s="28" t="s">
        <v>320</v>
      </c>
      <c r="H80" s="28" t="s">
        <v>321</v>
      </c>
      <c r="I80" s="29">
        <f>1064/37</f>
        <v>28.756756756756758</v>
      </c>
      <c r="J80" s="27" t="s">
        <v>322</v>
      </c>
      <c r="K80" s="42">
        <v>3</v>
      </c>
      <c r="L80" s="26" t="s">
        <v>323</v>
      </c>
      <c r="M80" s="11"/>
    </row>
    <row r="81" spans="1:13" ht="51" x14ac:dyDescent="0.25">
      <c r="A81" s="30">
        <v>9</v>
      </c>
      <c r="B81" s="24" t="s">
        <v>229</v>
      </c>
      <c r="C81" s="25" t="s">
        <v>324</v>
      </c>
      <c r="D81" s="61">
        <v>57</v>
      </c>
      <c r="E81" s="26" t="s">
        <v>325</v>
      </c>
      <c r="F81" s="27">
        <v>1952</v>
      </c>
      <c r="G81" s="28" t="s">
        <v>326</v>
      </c>
      <c r="H81" s="28" t="s">
        <v>327</v>
      </c>
      <c r="I81" s="29">
        <f>427/90</f>
        <v>4.7444444444444445</v>
      </c>
      <c r="J81" s="27" t="s">
        <v>35</v>
      </c>
      <c r="K81" s="25">
        <v>2</v>
      </c>
      <c r="L81" s="26" t="s">
        <v>328</v>
      </c>
      <c r="M81" s="11"/>
    </row>
    <row r="82" spans="1:13" ht="38.25" x14ac:dyDescent="0.25">
      <c r="A82" s="24">
        <v>10</v>
      </c>
      <c r="B82" s="24" t="s">
        <v>87</v>
      </c>
      <c r="C82" s="25" t="s">
        <v>329</v>
      </c>
      <c r="D82" s="61">
        <v>58</v>
      </c>
      <c r="E82" s="26" t="s">
        <v>330</v>
      </c>
      <c r="F82" s="27">
        <v>1952</v>
      </c>
      <c r="G82" s="28" t="s">
        <v>331</v>
      </c>
      <c r="H82" s="28" t="s">
        <v>332</v>
      </c>
      <c r="I82" s="29">
        <f>739/90</f>
        <v>8.2111111111111104</v>
      </c>
      <c r="J82" s="27" t="s">
        <v>103</v>
      </c>
      <c r="K82" s="25">
        <v>3.5</v>
      </c>
      <c r="L82" s="26" t="s">
        <v>328</v>
      </c>
      <c r="M82" s="11"/>
    </row>
    <row r="83" spans="1:13" ht="89.25" x14ac:dyDescent="0.25">
      <c r="A83" s="24">
        <v>6</v>
      </c>
      <c r="B83" s="24" t="s">
        <v>301</v>
      </c>
      <c r="C83" s="25" t="s">
        <v>64</v>
      </c>
      <c r="D83" s="61" t="s">
        <v>333</v>
      </c>
      <c r="E83" s="26" t="s">
        <v>50</v>
      </c>
      <c r="F83" s="27" t="s">
        <v>94</v>
      </c>
      <c r="G83" s="28" t="s">
        <v>210</v>
      </c>
      <c r="H83" s="28" t="s">
        <v>127</v>
      </c>
      <c r="I83" s="29">
        <v>10</v>
      </c>
      <c r="J83" s="27" t="s">
        <v>334</v>
      </c>
      <c r="K83" s="25">
        <v>4</v>
      </c>
      <c r="L83" s="26" t="s">
        <v>335</v>
      </c>
      <c r="M83" s="63"/>
    </row>
    <row r="84" spans="1:13" ht="89.25" x14ac:dyDescent="0.25">
      <c r="A84" s="24">
        <v>6</v>
      </c>
      <c r="B84" s="24" t="s">
        <v>301</v>
      </c>
      <c r="C84" s="25" t="s">
        <v>336</v>
      </c>
      <c r="D84" s="61" t="s">
        <v>337</v>
      </c>
      <c r="E84" s="26" t="s">
        <v>50</v>
      </c>
      <c r="F84" s="27" t="s">
        <v>94</v>
      </c>
      <c r="G84" s="28" t="s">
        <v>210</v>
      </c>
      <c r="H84" s="28" t="s">
        <v>127</v>
      </c>
      <c r="I84" s="29">
        <v>10</v>
      </c>
      <c r="J84" s="27" t="s">
        <v>334</v>
      </c>
      <c r="K84" s="25">
        <v>4</v>
      </c>
      <c r="L84" s="26" t="s">
        <v>338</v>
      </c>
      <c r="M84" s="63"/>
    </row>
    <row r="85" spans="1:13" ht="15.75" x14ac:dyDescent="0.25">
      <c r="A85" s="24">
        <v>6</v>
      </c>
      <c r="B85" s="24" t="s">
        <v>301</v>
      </c>
      <c r="C85" s="25"/>
      <c r="D85" s="61" t="s">
        <v>339</v>
      </c>
      <c r="E85" s="26"/>
      <c r="F85" s="27"/>
      <c r="G85" s="28"/>
      <c r="H85" s="28"/>
      <c r="I85" s="29"/>
      <c r="J85" s="27"/>
      <c r="K85" s="25"/>
      <c r="L85" s="26"/>
      <c r="M85" s="63"/>
    </row>
    <row r="86" spans="1:13" ht="89.25" x14ac:dyDescent="0.25">
      <c r="A86" s="24">
        <v>6</v>
      </c>
      <c r="B86" s="24" t="s">
        <v>301</v>
      </c>
      <c r="C86" s="25" t="s">
        <v>340</v>
      </c>
      <c r="D86" s="61" t="s">
        <v>341</v>
      </c>
      <c r="E86" s="26" t="s">
        <v>342</v>
      </c>
      <c r="F86" s="27" t="s">
        <v>94</v>
      </c>
      <c r="G86" s="28" t="s">
        <v>343</v>
      </c>
      <c r="H86" s="28" t="s">
        <v>59</v>
      </c>
      <c r="I86" s="29">
        <v>10</v>
      </c>
      <c r="J86" s="27" t="s">
        <v>334</v>
      </c>
      <c r="K86" s="25">
        <v>4</v>
      </c>
      <c r="L86" s="26" t="s">
        <v>177</v>
      </c>
      <c r="M86" s="63"/>
    </row>
    <row r="87" spans="1:13" ht="89.25" x14ac:dyDescent="0.25">
      <c r="A87" s="24">
        <v>6</v>
      </c>
      <c r="B87" s="24" t="s">
        <v>301</v>
      </c>
      <c r="C87" s="25" t="s">
        <v>344</v>
      </c>
      <c r="D87" s="61" t="s">
        <v>345</v>
      </c>
      <c r="E87" s="26" t="s">
        <v>342</v>
      </c>
      <c r="F87" s="27" t="s">
        <v>94</v>
      </c>
      <c r="G87" s="28" t="s">
        <v>343</v>
      </c>
      <c r="H87" s="28" t="s">
        <v>59</v>
      </c>
      <c r="I87" s="29">
        <v>10</v>
      </c>
      <c r="J87" s="27" t="s">
        <v>334</v>
      </c>
      <c r="K87" s="25">
        <v>4</v>
      </c>
      <c r="L87" s="26" t="s">
        <v>177</v>
      </c>
      <c r="M87" s="63"/>
    </row>
    <row r="88" spans="1:13" ht="89.25" x14ac:dyDescent="0.25">
      <c r="A88" s="30">
        <v>9</v>
      </c>
      <c r="B88" s="24" t="s">
        <v>229</v>
      </c>
      <c r="C88" s="25" t="s">
        <v>218</v>
      </c>
      <c r="D88" s="61">
        <v>61</v>
      </c>
      <c r="E88" s="26" t="s">
        <v>346</v>
      </c>
      <c r="F88" s="27" t="s">
        <v>269</v>
      </c>
      <c r="G88" s="28" t="s">
        <v>347</v>
      </c>
      <c r="H88" s="28" t="s">
        <v>225</v>
      </c>
      <c r="I88" s="29">
        <f>597/37</f>
        <v>16.135135135135137</v>
      </c>
      <c r="J88" s="27" t="s">
        <v>85</v>
      </c>
      <c r="K88" s="25">
        <v>3</v>
      </c>
      <c r="L88" s="26" t="s">
        <v>348</v>
      </c>
      <c r="M88" s="11"/>
    </row>
    <row r="89" spans="1:13" ht="76.5" x14ac:dyDescent="0.25">
      <c r="A89" s="24">
        <v>6</v>
      </c>
      <c r="B89" s="24" t="s">
        <v>301</v>
      </c>
      <c r="C89" s="25" t="s">
        <v>24</v>
      </c>
      <c r="D89" s="61">
        <v>62</v>
      </c>
      <c r="E89" s="26" t="s">
        <v>349</v>
      </c>
      <c r="F89" s="27">
        <v>1952</v>
      </c>
      <c r="G89" s="28" t="s">
        <v>350</v>
      </c>
      <c r="H89" s="28" t="s">
        <v>351</v>
      </c>
      <c r="I89" s="29">
        <f>445/37</f>
        <v>12.027027027027026</v>
      </c>
      <c r="J89" s="27" t="s">
        <v>352</v>
      </c>
      <c r="K89" s="25"/>
      <c r="L89" s="26" t="s">
        <v>353</v>
      </c>
      <c r="M89" s="63"/>
    </row>
    <row r="90" spans="1:13" ht="89.25" x14ac:dyDescent="0.25">
      <c r="A90" s="24">
        <v>6</v>
      </c>
      <c r="B90" s="24" t="s">
        <v>301</v>
      </c>
      <c r="C90" s="25"/>
      <c r="D90" s="61">
        <v>63</v>
      </c>
      <c r="E90" s="26" t="s">
        <v>242</v>
      </c>
      <c r="F90" s="27">
        <v>1955</v>
      </c>
      <c r="G90" s="28" t="s">
        <v>354</v>
      </c>
      <c r="H90" s="28" t="s">
        <v>355</v>
      </c>
      <c r="I90" s="29">
        <f>950/90</f>
        <v>10.555555555555555</v>
      </c>
      <c r="J90" s="27" t="s">
        <v>85</v>
      </c>
      <c r="K90" s="25">
        <v>3</v>
      </c>
      <c r="L90" s="27" t="s">
        <v>356</v>
      </c>
      <c r="M90" s="63"/>
    </row>
    <row r="91" spans="1:13" ht="15.75" x14ac:dyDescent="0.25">
      <c r="A91" s="24"/>
      <c r="B91" s="24"/>
      <c r="C91" s="25"/>
      <c r="D91" s="61">
        <v>64</v>
      </c>
      <c r="E91" s="26" t="s">
        <v>82</v>
      </c>
      <c r="F91" s="27" t="s">
        <v>357</v>
      </c>
      <c r="G91" s="28" t="s">
        <v>358</v>
      </c>
      <c r="H91" s="28"/>
      <c r="I91" s="29"/>
      <c r="J91" s="27" t="s">
        <v>94</v>
      </c>
      <c r="K91" s="25"/>
      <c r="L91" s="26"/>
      <c r="M91" s="11"/>
    </row>
    <row r="92" spans="1:13" ht="38.25" x14ac:dyDescent="0.25">
      <c r="A92" s="23"/>
      <c r="B92" s="24"/>
      <c r="C92" s="25"/>
      <c r="D92" s="61">
        <v>65</v>
      </c>
      <c r="E92" s="26" t="s">
        <v>359</v>
      </c>
      <c r="F92" s="27" t="s">
        <v>360</v>
      </c>
      <c r="G92" s="28" t="s">
        <v>240</v>
      </c>
      <c r="H92" s="28"/>
      <c r="I92" s="29"/>
      <c r="J92" s="27" t="s">
        <v>361</v>
      </c>
      <c r="K92" s="25"/>
      <c r="L92" s="26" t="s">
        <v>362</v>
      </c>
      <c r="M92" s="11"/>
    </row>
    <row r="93" spans="1:13" ht="38.25" x14ac:dyDescent="0.25">
      <c r="A93" s="24"/>
      <c r="B93" s="24"/>
      <c r="C93" s="25"/>
      <c r="D93" s="61">
        <v>66</v>
      </c>
      <c r="E93" s="26" t="s">
        <v>363</v>
      </c>
      <c r="F93" s="27"/>
      <c r="G93" s="28" t="s">
        <v>240</v>
      </c>
      <c r="H93" s="28"/>
      <c r="I93" s="29"/>
      <c r="J93" s="27" t="s">
        <v>361</v>
      </c>
      <c r="K93" s="25"/>
      <c r="L93" s="26" t="s">
        <v>362</v>
      </c>
      <c r="M93" s="11"/>
    </row>
    <row r="94" spans="1:13" ht="15.75" x14ac:dyDescent="0.25">
      <c r="A94" s="18" t="s">
        <v>364</v>
      </c>
      <c r="B94" s="18"/>
      <c r="C94" s="72"/>
      <c r="D94" s="59"/>
      <c r="E94" s="6"/>
      <c r="F94" s="8"/>
      <c r="G94" s="9"/>
      <c r="H94" s="9"/>
      <c r="I94" s="7"/>
      <c r="J94" s="8"/>
      <c r="K94" s="5"/>
      <c r="L94" s="6"/>
      <c r="M94" s="11"/>
    </row>
    <row r="95" spans="1:13" ht="89.25" x14ac:dyDescent="0.25">
      <c r="A95" s="32">
        <v>7</v>
      </c>
      <c r="B95" s="32" t="s">
        <v>365</v>
      </c>
      <c r="C95" s="40" t="s">
        <v>56</v>
      </c>
      <c r="D95" s="61">
        <v>67</v>
      </c>
      <c r="E95" s="32" t="s">
        <v>366</v>
      </c>
      <c r="F95" s="32"/>
      <c r="G95" s="32" t="s">
        <v>367</v>
      </c>
      <c r="H95" s="32" t="s">
        <v>368</v>
      </c>
      <c r="I95" s="41">
        <f>1275/37</f>
        <v>34.45945945945946</v>
      </c>
      <c r="J95" s="27" t="s">
        <v>85</v>
      </c>
      <c r="K95" s="40">
        <v>3</v>
      </c>
      <c r="L95" s="32" t="s">
        <v>369</v>
      </c>
      <c r="M95" s="63"/>
    </row>
    <row r="96" spans="1:13" ht="89.25" x14ac:dyDescent="0.25">
      <c r="A96" s="32">
        <v>7</v>
      </c>
      <c r="B96" s="32" t="s">
        <v>365</v>
      </c>
      <c r="C96" s="40" t="s">
        <v>56</v>
      </c>
      <c r="D96" s="61">
        <v>68</v>
      </c>
      <c r="E96" s="32" t="s">
        <v>366</v>
      </c>
      <c r="F96" s="32"/>
      <c r="G96" s="32" t="s">
        <v>370</v>
      </c>
      <c r="H96" s="32" t="s">
        <v>371</v>
      </c>
      <c r="I96" s="41">
        <f>895/37</f>
        <v>24.189189189189189</v>
      </c>
      <c r="J96" s="27" t="s">
        <v>85</v>
      </c>
      <c r="K96" s="40">
        <v>3</v>
      </c>
      <c r="L96" s="32" t="s">
        <v>372</v>
      </c>
      <c r="M96" s="63"/>
    </row>
    <row r="97" spans="1:13" ht="89.25" x14ac:dyDescent="0.25">
      <c r="A97" s="32">
        <v>7</v>
      </c>
      <c r="B97" s="32" t="s">
        <v>365</v>
      </c>
      <c r="C97" s="40"/>
      <c r="D97" s="43">
        <v>69</v>
      </c>
      <c r="E97" s="32" t="s">
        <v>50</v>
      </c>
      <c r="F97" s="32"/>
      <c r="G97" s="32" t="s">
        <v>373</v>
      </c>
      <c r="H97" s="32" t="s">
        <v>374</v>
      </c>
      <c r="I97" s="41">
        <f>509/37</f>
        <v>13.756756756756756</v>
      </c>
      <c r="J97" s="27" t="s">
        <v>85</v>
      </c>
      <c r="K97" s="40">
        <v>3</v>
      </c>
      <c r="L97" s="32"/>
      <c r="M97" s="63"/>
    </row>
    <row r="98" spans="1:13" ht="89.25" x14ac:dyDescent="0.25">
      <c r="A98" s="32">
        <v>7</v>
      </c>
      <c r="B98" s="32" t="s">
        <v>365</v>
      </c>
      <c r="C98" s="40" t="s">
        <v>94</v>
      </c>
      <c r="D98" s="43">
        <v>70</v>
      </c>
      <c r="E98" s="32" t="s">
        <v>242</v>
      </c>
      <c r="F98" s="32"/>
      <c r="G98" s="32" t="s">
        <v>326</v>
      </c>
      <c r="H98" s="32" t="s">
        <v>355</v>
      </c>
      <c r="I98" s="41">
        <f>950/90</f>
        <v>10.555555555555555</v>
      </c>
      <c r="J98" s="27" t="s">
        <v>85</v>
      </c>
      <c r="K98" s="40">
        <v>3</v>
      </c>
      <c r="L98" s="32"/>
      <c r="M98" s="63"/>
    </row>
    <row r="99" spans="1:13" ht="89.25" x14ac:dyDescent="0.25">
      <c r="A99" s="24">
        <v>7</v>
      </c>
      <c r="B99" s="32" t="s">
        <v>365</v>
      </c>
      <c r="C99" s="94" t="s">
        <v>56</v>
      </c>
      <c r="D99" s="43">
        <v>71</v>
      </c>
      <c r="E99" s="24" t="s">
        <v>375</v>
      </c>
      <c r="F99" s="24"/>
      <c r="G99" s="32" t="s">
        <v>210</v>
      </c>
      <c r="H99" s="24" t="s">
        <v>376</v>
      </c>
      <c r="I99" s="46">
        <f>509/37</f>
        <v>13.756756756756756</v>
      </c>
      <c r="J99" s="27" t="s">
        <v>334</v>
      </c>
      <c r="K99" s="47">
        <v>4</v>
      </c>
      <c r="L99" s="24" t="s">
        <v>377</v>
      </c>
      <c r="M99" s="11"/>
    </row>
    <row r="100" spans="1:13" ht="63" x14ac:dyDescent="0.25">
      <c r="A100" s="24">
        <v>10</v>
      </c>
      <c r="B100" s="24" t="s">
        <v>87</v>
      </c>
      <c r="C100" s="40"/>
      <c r="D100" s="43" t="s">
        <v>378</v>
      </c>
      <c r="E100" s="44" t="s">
        <v>379</v>
      </c>
      <c r="F100" s="45">
        <v>1949</v>
      </c>
      <c r="G100" s="24" t="s">
        <v>380</v>
      </c>
      <c r="H100" s="24"/>
      <c r="I100" s="46"/>
      <c r="J100" s="27"/>
      <c r="K100" s="47"/>
      <c r="L100" s="48" t="s">
        <v>381</v>
      </c>
      <c r="M100" s="11"/>
    </row>
    <row r="101" spans="1:13" ht="90" thickBot="1" x14ac:dyDescent="0.3">
      <c r="A101" s="24">
        <v>9</v>
      </c>
      <c r="B101" s="24" t="s">
        <v>229</v>
      </c>
      <c r="C101" s="40" t="s">
        <v>94</v>
      </c>
      <c r="D101" s="43" t="s">
        <v>382</v>
      </c>
      <c r="E101" s="32" t="s">
        <v>383</v>
      </c>
      <c r="F101" s="24" t="s">
        <v>384</v>
      </c>
      <c r="G101" s="24" t="s">
        <v>385</v>
      </c>
      <c r="H101" s="24" t="s">
        <v>386</v>
      </c>
      <c r="I101" s="46">
        <f>316/37</f>
        <v>8.5405405405405403</v>
      </c>
      <c r="J101" s="27" t="s">
        <v>85</v>
      </c>
      <c r="K101" s="47">
        <v>3</v>
      </c>
      <c r="L101" s="24"/>
      <c r="M101" s="11"/>
    </row>
    <row r="102" spans="1:13" ht="16.5" thickTop="1" x14ac:dyDescent="0.25">
      <c r="A102" s="19" t="s">
        <v>387</v>
      </c>
      <c r="B102" s="57"/>
      <c r="C102" s="57"/>
      <c r="D102" s="58"/>
      <c r="E102" s="59"/>
      <c r="F102" s="59"/>
      <c r="G102" s="59"/>
      <c r="H102" s="59"/>
      <c r="I102" s="60"/>
      <c r="J102" s="59"/>
      <c r="K102" s="59"/>
      <c r="L102" s="59"/>
      <c r="M102" s="11"/>
    </row>
    <row r="103" spans="1:13" ht="47.25" x14ac:dyDescent="0.25">
      <c r="A103" s="49"/>
      <c r="B103" s="32"/>
      <c r="C103" s="73"/>
      <c r="D103" s="44">
        <v>75</v>
      </c>
      <c r="E103" s="74" t="s">
        <v>388</v>
      </c>
      <c r="F103" s="51">
        <v>1955</v>
      </c>
      <c r="G103" s="75" t="s">
        <v>389</v>
      </c>
      <c r="H103" s="28" t="s">
        <v>390</v>
      </c>
      <c r="I103" s="76"/>
      <c r="J103" s="77"/>
      <c r="K103" s="73"/>
      <c r="L103" s="51" t="s">
        <v>391</v>
      </c>
      <c r="M103" s="78"/>
    </row>
    <row r="104" spans="1:13" ht="94.5" x14ac:dyDescent="0.25">
      <c r="A104" s="50"/>
      <c r="B104" s="32"/>
      <c r="C104" s="73"/>
      <c r="D104" s="44">
        <v>76</v>
      </c>
      <c r="E104" s="74" t="s">
        <v>392</v>
      </c>
      <c r="F104" s="75">
        <v>1943</v>
      </c>
      <c r="G104" s="75" t="s">
        <v>46</v>
      </c>
      <c r="H104" s="32" t="s">
        <v>393</v>
      </c>
      <c r="I104" s="76"/>
      <c r="J104" s="77"/>
      <c r="K104" s="73"/>
      <c r="L104" s="51" t="s">
        <v>394</v>
      </c>
      <c r="M104" s="78"/>
    </row>
    <row r="105" spans="1:13" ht="90" x14ac:dyDescent="0.25">
      <c r="A105" s="20"/>
      <c r="B105" s="10"/>
      <c r="C105" s="79"/>
      <c r="D105" s="80">
        <v>77</v>
      </c>
      <c r="E105" s="81" t="s">
        <v>395</v>
      </c>
      <c r="F105" s="1">
        <v>1956</v>
      </c>
      <c r="G105" s="82"/>
      <c r="H105" s="10"/>
      <c r="I105" s="83"/>
      <c r="J105" s="10"/>
      <c r="K105" s="79"/>
      <c r="L105" s="1" t="s">
        <v>396</v>
      </c>
      <c r="M105" s="84"/>
    </row>
    <row r="106" spans="1:13" ht="30" x14ac:dyDescent="0.25">
      <c r="A106" s="50"/>
      <c r="B106" s="32"/>
      <c r="C106" s="78"/>
      <c r="D106" s="85" t="s">
        <v>397</v>
      </c>
      <c r="E106" s="86" t="s">
        <v>398</v>
      </c>
      <c r="F106" s="53" t="s">
        <v>395</v>
      </c>
      <c r="G106" s="87" t="s">
        <v>399</v>
      </c>
      <c r="H106" s="78"/>
      <c r="I106" s="88"/>
      <c r="J106" s="78"/>
      <c r="K106" s="78"/>
      <c r="L106" s="53" t="s">
        <v>400</v>
      </c>
      <c r="M106" s="78"/>
    </row>
    <row r="107" spans="1:13" ht="30" x14ac:dyDescent="0.25">
      <c r="A107" s="50"/>
      <c r="B107" s="32"/>
      <c r="C107" s="78"/>
      <c r="D107" s="85" t="s">
        <v>401</v>
      </c>
      <c r="E107" s="86" t="s">
        <v>402</v>
      </c>
      <c r="F107" s="53" t="s">
        <v>395</v>
      </c>
      <c r="G107" s="87" t="s">
        <v>399</v>
      </c>
      <c r="H107" s="78"/>
      <c r="I107" s="88"/>
      <c r="J107" s="78"/>
      <c r="K107" s="78"/>
      <c r="L107" s="53" t="s">
        <v>400</v>
      </c>
      <c r="M107" s="78"/>
    </row>
    <row r="108" spans="1:13" ht="30" x14ac:dyDescent="0.25">
      <c r="A108" s="50"/>
      <c r="B108" s="32"/>
      <c r="C108" s="78"/>
      <c r="D108" s="85" t="s">
        <v>403</v>
      </c>
      <c r="E108" s="86" t="s">
        <v>404</v>
      </c>
      <c r="F108" s="53" t="s">
        <v>395</v>
      </c>
      <c r="G108" s="87" t="s">
        <v>405</v>
      </c>
      <c r="H108" s="78"/>
      <c r="I108" s="88"/>
      <c r="J108" s="78"/>
      <c r="K108" s="78"/>
      <c r="L108" s="53" t="s">
        <v>400</v>
      </c>
      <c r="M108" s="78"/>
    </row>
    <row r="109" spans="1:13" ht="30" x14ac:dyDescent="0.25">
      <c r="A109" s="50"/>
      <c r="B109" s="32"/>
      <c r="C109" s="78"/>
      <c r="D109" s="85" t="s">
        <v>406</v>
      </c>
      <c r="E109" s="86" t="s">
        <v>395</v>
      </c>
      <c r="F109" s="53" t="s">
        <v>395</v>
      </c>
      <c r="G109" s="87" t="s">
        <v>46</v>
      </c>
      <c r="H109" s="78"/>
      <c r="I109" s="88"/>
      <c r="J109" s="78"/>
      <c r="K109" s="78"/>
      <c r="L109" s="53" t="s">
        <v>400</v>
      </c>
      <c r="M109" s="78"/>
    </row>
    <row r="110" spans="1:13" ht="30" x14ac:dyDescent="0.25">
      <c r="A110" s="50"/>
      <c r="B110" s="32"/>
      <c r="C110" s="78"/>
      <c r="D110" s="85" t="s">
        <v>407</v>
      </c>
      <c r="E110" s="86" t="s">
        <v>395</v>
      </c>
      <c r="F110" s="53" t="s">
        <v>395</v>
      </c>
      <c r="G110" s="87" t="s">
        <v>46</v>
      </c>
      <c r="H110" s="78"/>
      <c r="I110" s="88"/>
      <c r="J110" s="78"/>
      <c r="K110" s="78"/>
      <c r="L110" s="53" t="s">
        <v>400</v>
      </c>
      <c r="M110" s="78"/>
    </row>
    <row r="111" spans="1:13" ht="30" x14ac:dyDescent="0.25">
      <c r="A111" s="50"/>
      <c r="B111" s="32"/>
      <c r="C111" s="78"/>
      <c r="D111" s="85" t="s">
        <v>408</v>
      </c>
      <c r="E111" s="86" t="s">
        <v>395</v>
      </c>
      <c r="F111" s="53" t="s">
        <v>395</v>
      </c>
      <c r="G111" s="87" t="s">
        <v>46</v>
      </c>
      <c r="H111" s="78"/>
      <c r="I111" s="88"/>
      <c r="J111" s="78"/>
      <c r="K111" s="78"/>
      <c r="L111" s="53" t="s">
        <v>400</v>
      </c>
      <c r="M111" s="78"/>
    </row>
    <row r="112" spans="1:13" ht="45" x14ac:dyDescent="0.25">
      <c r="A112" s="50"/>
      <c r="B112" s="32"/>
      <c r="C112" s="78"/>
      <c r="D112" s="44">
        <v>79</v>
      </c>
      <c r="E112" s="86" t="s">
        <v>395</v>
      </c>
      <c r="F112" s="53">
        <v>1953</v>
      </c>
      <c r="G112" s="87"/>
      <c r="H112" s="78"/>
      <c r="I112" s="88"/>
      <c r="J112" s="78"/>
      <c r="K112" s="78"/>
      <c r="L112" s="53" t="s">
        <v>409</v>
      </c>
      <c r="M112" s="78"/>
    </row>
    <row r="113" spans="1:13" ht="45" x14ac:dyDescent="0.25">
      <c r="A113" s="50"/>
      <c r="B113" s="32"/>
      <c r="C113" s="78"/>
      <c r="D113" s="44">
        <v>80</v>
      </c>
      <c r="E113" s="86" t="s">
        <v>410</v>
      </c>
      <c r="F113" s="53" t="s">
        <v>411</v>
      </c>
      <c r="G113" s="87" t="s">
        <v>412</v>
      </c>
      <c r="H113" s="78"/>
      <c r="I113" s="88"/>
      <c r="J113" s="78"/>
      <c r="K113" s="78"/>
      <c r="L113" s="53" t="s">
        <v>413</v>
      </c>
      <c r="M113" s="78"/>
    </row>
    <row r="114" spans="1:13" ht="30" x14ac:dyDescent="0.25">
      <c r="A114" s="50"/>
      <c r="B114" s="32"/>
      <c r="C114" s="78"/>
      <c r="D114" s="44">
        <v>81</v>
      </c>
      <c r="E114" s="86" t="s">
        <v>414</v>
      </c>
      <c r="F114" s="53"/>
      <c r="G114" s="87" t="s">
        <v>415</v>
      </c>
      <c r="H114" s="32" t="s">
        <v>416</v>
      </c>
      <c r="I114" s="88"/>
      <c r="J114" s="78"/>
      <c r="K114" s="78"/>
      <c r="L114" s="53" t="s">
        <v>417</v>
      </c>
      <c r="M114" s="78"/>
    </row>
    <row r="115" spans="1:13" ht="30" x14ac:dyDescent="0.25">
      <c r="A115" s="50"/>
      <c r="B115" s="32"/>
      <c r="C115" s="78"/>
      <c r="D115" s="44">
        <v>82</v>
      </c>
      <c r="E115" s="86" t="s">
        <v>418</v>
      </c>
      <c r="F115" s="53"/>
      <c r="G115" s="87" t="s">
        <v>419</v>
      </c>
      <c r="H115" s="32" t="s">
        <v>420</v>
      </c>
      <c r="I115" s="88"/>
      <c r="J115" s="78"/>
      <c r="K115" s="78"/>
      <c r="L115" s="53" t="s">
        <v>421</v>
      </c>
      <c r="M115" s="78"/>
    </row>
    <row r="116" spans="1:13" ht="75" x14ac:dyDescent="0.25">
      <c r="A116" s="50"/>
      <c r="B116" s="32"/>
      <c r="C116" s="78"/>
      <c r="D116" s="44">
        <v>83</v>
      </c>
      <c r="E116" s="86" t="s">
        <v>422</v>
      </c>
      <c r="F116" s="53" t="s">
        <v>423</v>
      </c>
      <c r="G116" s="87" t="s">
        <v>424</v>
      </c>
      <c r="H116" s="32" t="s">
        <v>393</v>
      </c>
      <c r="I116" s="88"/>
      <c r="J116" s="78"/>
      <c r="K116" s="78"/>
      <c r="L116" s="53" t="s">
        <v>425</v>
      </c>
      <c r="M116" s="78"/>
    </row>
    <row r="117" spans="1:13" ht="90" x14ac:dyDescent="0.25">
      <c r="A117" s="50"/>
      <c r="B117" s="32"/>
      <c r="C117" s="78"/>
      <c r="D117" s="44">
        <v>84</v>
      </c>
      <c r="E117" s="86" t="s">
        <v>426</v>
      </c>
      <c r="F117" s="53">
        <v>1959</v>
      </c>
      <c r="G117" s="87" t="s">
        <v>427</v>
      </c>
      <c r="H117" s="32" t="s">
        <v>393</v>
      </c>
      <c r="I117" s="88"/>
      <c r="J117" s="78"/>
      <c r="K117" s="78"/>
      <c r="L117" s="53" t="s">
        <v>428</v>
      </c>
      <c r="M117" s="78"/>
    </row>
    <row r="118" spans="1:13" ht="30" x14ac:dyDescent="0.25">
      <c r="A118" s="50"/>
      <c r="B118" s="32"/>
      <c r="C118" s="78"/>
      <c r="D118" s="44">
        <v>85</v>
      </c>
      <c r="E118" s="86" t="s">
        <v>50</v>
      </c>
      <c r="F118" s="53" t="s">
        <v>149</v>
      </c>
      <c r="G118" s="87" t="s">
        <v>412</v>
      </c>
      <c r="H118" s="78"/>
      <c r="I118" s="88"/>
      <c r="J118" s="78"/>
      <c r="K118" s="78"/>
      <c r="L118" s="52" t="s">
        <v>429</v>
      </c>
      <c r="M118" s="89"/>
    </row>
    <row r="119" spans="1:13" ht="45" x14ac:dyDescent="0.25">
      <c r="A119" s="50"/>
      <c r="B119" s="32"/>
      <c r="C119" s="78"/>
      <c r="D119" s="44">
        <v>86</v>
      </c>
      <c r="E119" s="86" t="s">
        <v>430</v>
      </c>
      <c r="F119" s="53"/>
      <c r="G119" s="87" t="s">
        <v>431</v>
      </c>
      <c r="H119" s="78"/>
      <c r="I119" s="88"/>
      <c r="J119" s="78"/>
      <c r="K119" s="78"/>
      <c r="L119" s="53" t="s">
        <v>432</v>
      </c>
      <c r="M119" s="78"/>
    </row>
    <row r="120" spans="1:13" ht="45" x14ac:dyDescent="0.25">
      <c r="A120" s="50"/>
      <c r="B120" s="32"/>
      <c r="C120" s="78"/>
      <c r="D120" s="44">
        <v>87</v>
      </c>
      <c r="E120" s="86" t="s">
        <v>433</v>
      </c>
      <c r="F120" s="53" t="s">
        <v>434</v>
      </c>
      <c r="G120" s="87"/>
      <c r="H120" s="78"/>
      <c r="I120" s="88"/>
      <c r="J120" s="78"/>
      <c r="K120" s="78"/>
      <c r="L120" s="53" t="s">
        <v>435</v>
      </c>
      <c r="M120" s="78"/>
    </row>
    <row r="121" spans="1:13" ht="60" x14ac:dyDescent="0.25">
      <c r="A121" s="50"/>
      <c r="B121" s="32"/>
      <c r="C121" s="78"/>
      <c r="D121" s="44">
        <v>88</v>
      </c>
      <c r="E121" s="86" t="s">
        <v>50</v>
      </c>
      <c r="F121" s="53">
        <v>1953</v>
      </c>
      <c r="G121" s="87"/>
      <c r="H121" s="78"/>
      <c r="I121" s="88"/>
      <c r="J121" s="78"/>
      <c r="K121" s="78"/>
      <c r="L121" s="53" t="s">
        <v>436</v>
      </c>
      <c r="M121" s="78"/>
    </row>
    <row r="122" spans="1:13" ht="30.75" x14ac:dyDescent="0.3">
      <c r="A122" s="50"/>
      <c r="B122" s="32"/>
      <c r="C122" s="78"/>
      <c r="D122" s="74">
        <v>89</v>
      </c>
      <c r="E122" s="86" t="s">
        <v>437</v>
      </c>
      <c r="F122" s="87">
        <v>1960</v>
      </c>
      <c r="G122" s="87"/>
      <c r="H122" s="78"/>
      <c r="I122" s="88"/>
      <c r="J122" s="78"/>
      <c r="K122" s="78"/>
      <c r="L122" s="90"/>
      <c r="M122" s="91"/>
    </row>
    <row r="123" spans="1:13" ht="30" x14ac:dyDescent="0.25">
      <c r="A123" s="50"/>
      <c r="B123" s="32"/>
      <c r="C123" s="78"/>
      <c r="D123" s="44">
        <v>90</v>
      </c>
      <c r="E123" s="44" t="s">
        <v>50</v>
      </c>
      <c r="F123" s="45"/>
      <c r="G123" s="48"/>
      <c r="H123" s="78"/>
      <c r="I123" s="88"/>
      <c r="J123" s="78"/>
      <c r="K123" s="78"/>
      <c r="L123" s="45" t="s">
        <v>438</v>
      </c>
      <c r="M123" s="78"/>
    </row>
    <row r="124" spans="1:13" ht="47.25" x14ac:dyDescent="0.25">
      <c r="A124" s="50"/>
      <c r="B124" s="32"/>
      <c r="C124" s="78"/>
      <c r="D124" s="74">
        <v>91</v>
      </c>
      <c r="E124" s="44" t="s">
        <v>439</v>
      </c>
      <c r="F124" s="45"/>
      <c r="G124" s="48"/>
      <c r="H124" s="78"/>
      <c r="I124" s="88"/>
      <c r="J124" s="78"/>
      <c r="K124" s="78"/>
      <c r="L124" s="92"/>
      <c r="M124" s="93"/>
    </row>
    <row r="125" spans="1:13" ht="31.5" x14ac:dyDescent="0.25">
      <c r="A125" s="50"/>
      <c r="B125" s="32"/>
      <c r="C125" s="78"/>
      <c r="D125" s="44">
        <v>92</v>
      </c>
      <c r="E125" s="44" t="s">
        <v>440</v>
      </c>
      <c r="F125" s="45"/>
      <c r="G125" s="48"/>
      <c r="H125" s="78"/>
      <c r="I125" s="88"/>
      <c r="J125" s="78"/>
      <c r="K125" s="78"/>
      <c r="L125" s="92" t="s">
        <v>441</v>
      </c>
      <c r="M125" s="93"/>
    </row>
    <row r="126" spans="1:13" ht="63" x14ac:dyDescent="0.25">
      <c r="A126" s="50"/>
      <c r="B126" s="32"/>
      <c r="C126" s="78"/>
      <c r="D126" s="74">
        <v>93</v>
      </c>
      <c r="E126" s="44" t="s">
        <v>442</v>
      </c>
      <c r="F126" s="45" t="s">
        <v>443</v>
      </c>
      <c r="G126" s="48"/>
      <c r="H126" s="78"/>
      <c r="I126" s="88"/>
      <c r="J126" s="78"/>
      <c r="K126" s="78"/>
      <c r="L126" s="92" t="s">
        <v>444</v>
      </c>
      <c r="M126" s="93"/>
    </row>
    <row r="127" spans="1:13" ht="31.5" x14ac:dyDescent="0.25">
      <c r="A127" s="50"/>
      <c r="B127" s="32"/>
      <c r="C127" s="78"/>
      <c r="D127" s="44">
        <v>94</v>
      </c>
      <c r="E127" s="44" t="s">
        <v>445</v>
      </c>
      <c r="F127" s="45"/>
      <c r="G127" s="48"/>
      <c r="H127" s="78"/>
      <c r="I127" s="88"/>
      <c r="J127" s="78"/>
      <c r="K127" s="78"/>
      <c r="L127" s="92"/>
      <c r="M127" s="93"/>
    </row>
    <row r="128" spans="1:13" ht="47.25" x14ac:dyDescent="0.25">
      <c r="A128" s="50"/>
      <c r="B128" s="32"/>
      <c r="C128" s="78"/>
      <c r="D128" s="74">
        <v>95</v>
      </c>
      <c r="E128" s="44" t="s">
        <v>446</v>
      </c>
      <c r="F128" s="45"/>
      <c r="G128" s="48"/>
      <c r="H128" s="78"/>
      <c r="I128" s="88"/>
      <c r="J128" s="78"/>
      <c r="K128" s="78"/>
      <c r="L128" s="92"/>
      <c r="M128" s="9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HS2148</dc:creator>
  <cp:lastModifiedBy>HS2148</cp:lastModifiedBy>
  <dcterms:created xsi:type="dcterms:W3CDTF">2013-09-11T14:39:15Z</dcterms:created>
  <dcterms:modified xsi:type="dcterms:W3CDTF">2013-09-11T15:00:36Z</dcterms:modified>
</cp:coreProperties>
</file>